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C:\Users\contrabog\Documents\Matrices Auditoria Financiera de gestion y resultados\Instrumentos\Instrumentos con Claves de accesos v2\"/>
    </mc:Choice>
  </mc:AlternateContent>
  <bookViews>
    <workbookView xWindow="0" yWindow="0" windowWidth="23040" windowHeight="8910" activeTab="3"/>
  </bookViews>
  <sheets>
    <sheet name="Instrumento de Planeación" sheetId="1" r:id="rId1"/>
    <sheet name="Ej. Instrumento  de Planeación" sheetId="4" r:id="rId2"/>
    <sheet name="Instructivo Materialidad" sheetId="5" r:id="rId3"/>
    <sheet name="Materialidad y Concepto" sheetId="3" r:id="rId4"/>
    <sheet name="tablas" sheetId="2" state="hidden" r:id="rId5"/>
  </sheets>
  <externalReferences>
    <externalReference r:id="rId6"/>
  </externalReferences>
  <definedNames>
    <definedName name="OLE_LINK1" localSheetId="2">'Instructivo Materialidad'!$A$53</definedName>
    <definedName name="proyecto" hidden="1">#REF!</definedName>
    <definedName name="Tablaimpacto">tablas!$F$85:$G$185</definedName>
    <definedName name="Timpacto">[1]tablas!$C$98:$D$198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1" i="3" l="1"/>
  <c r="D51" i="3"/>
  <c r="D55" i="3" l="1"/>
  <c r="D54" i="3"/>
  <c r="D53" i="3"/>
  <c r="D52" i="3"/>
  <c r="D56" i="3"/>
  <c r="F45" i="3" l="1"/>
  <c r="G45" i="3"/>
  <c r="M45" i="3"/>
  <c r="N45" i="3"/>
  <c r="U357" i="2"/>
  <c r="U358" i="2"/>
  <c r="U359" i="2"/>
  <c r="U354" i="2"/>
  <c r="U355" i="2"/>
  <c r="U356" i="2"/>
  <c r="U352" i="2"/>
  <c r="U353" i="2"/>
  <c r="U348" i="2"/>
  <c r="U349" i="2"/>
  <c r="U350" i="2"/>
  <c r="U351" i="2"/>
  <c r="U344" i="2"/>
  <c r="U345" i="2"/>
  <c r="U346" i="2"/>
  <c r="U347" i="2"/>
  <c r="U343" i="2"/>
  <c r="U342" i="2"/>
  <c r="U341" i="2"/>
  <c r="U340" i="2"/>
  <c r="U339" i="2"/>
  <c r="U338" i="2"/>
  <c r="U337" i="2"/>
  <c r="U336" i="2"/>
  <c r="U335" i="2"/>
  <c r="U334" i="2"/>
  <c r="U333" i="2"/>
  <c r="U332" i="2"/>
  <c r="U331" i="2"/>
  <c r="U330" i="2"/>
  <c r="U329" i="2"/>
  <c r="U328" i="2"/>
  <c r="D37" i="3" l="1"/>
  <c r="D40" i="3" l="1"/>
  <c r="E43" i="3"/>
  <c r="E40" i="3"/>
  <c r="E37" i="3"/>
  <c r="E38" i="3" s="1"/>
  <c r="D38" i="3"/>
  <c r="D41" i="3" l="1"/>
  <c r="E41" i="3"/>
  <c r="E44" i="3" s="1"/>
  <c r="E46" i="3" s="1"/>
  <c r="E32" i="3"/>
  <c r="E45" i="3" s="1"/>
  <c r="F32" i="3"/>
  <c r="G32" i="3"/>
  <c r="H32" i="3"/>
  <c r="H45" i="3" s="1"/>
  <c r="I32" i="3"/>
  <c r="I45" i="3" s="1"/>
  <c r="J32" i="3"/>
  <c r="J45" i="3" s="1"/>
  <c r="K32" i="3"/>
  <c r="K45" i="3" s="1"/>
  <c r="L32" i="3"/>
  <c r="L45" i="3" s="1"/>
  <c r="M32" i="3"/>
  <c r="N32" i="3"/>
  <c r="D32" i="3"/>
  <c r="D45" i="3" s="1"/>
  <c r="E47" i="3" l="1"/>
  <c r="F43" i="3"/>
  <c r="G43" i="3"/>
  <c r="H43" i="3"/>
  <c r="I43" i="3"/>
  <c r="J43" i="3"/>
  <c r="K43" i="3"/>
  <c r="L43" i="3"/>
  <c r="M43" i="3"/>
  <c r="N43" i="3"/>
  <c r="F37" i="3"/>
  <c r="F38" i="3" s="1"/>
  <c r="G37" i="3"/>
  <c r="G38" i="3" s="1"/>
  <c r="H37" i="3"/>
  <c r="H38" i="3" s="1"/>
  <c r="H41" i="3" s="1"/>
  <c r="I37" i="3"/>
  <c r="I38" i="3" s="1"/>
  <c r="J37" i="3"/>
  <c r="J38" i="3" s="1"/>
  <c r="K37" i="3"/>
  <c r="K38" i="3" s="1"/>
  <c r="L37" i="3"/>
  <c r="M37" i="3"/>
  <c r="N37" i="3"/>
  <c r="N38" i="3" s="1"/>
  <c r="F40" i="3"/>
  <c r="G40" i="3"/>
  <c r="H40" i="3"/>
  <c r="I40" i="3"/>
  <c r="I41" i="3" s="1"/>
  <c r="I44" i="3" s="1"/>
  <c r="I46" i="3" s="1"/>
  <c r="I47" i="3" s="1"/>
  <c r="J40" i="3"/>
  <c r="J41" i="3" s="1"/>
  <c r="J44" i="3" s="1"/>
  <c r="J46" i="3" s="1"/>
  <c r="J47" i="3" s="1"/>
  <c r="K40" i="3"/>
  <c r="K41" i="3" s="1"/>
  <c r="K44" i="3" s="1"/>
  <c r="K46" i="3" s="1"/>
  <c r="K47" i="3" s="1"/>
  <c r="L40" i="3"/>
  <c r="L41" i="3" s="1"/>
  <c r="L44" i="3" s="1"/>
  <c r="L46" i="3" s="1"/>
  <c r="L47" i="3" s="1"/>
  <c r="M40" i="3"/>
  <c r="M41" i="3" s="1"/>
  <c r="M44" i="3" s="1"/>
  <c r="M46" i="3" s="1"/>
  <c r="M47" i="3" s="1"/>
  <c r="N40" i="3"/>
  <c r="L38" i="3"/>
  <c r="M38" i="3"/>
  <c r="H44" i="3" l="1"/>
  <c r="H46" i="3" s="1"/>
  <c r="H47" i="3" s="1"/>
  <c r="G41" i="3"/>
  <c r="G44" i="3" s="1"/>
  <c r="G46" i="3" s="1"/>
  <c r="G47" i="3" s="1"/>
  <c r="F41" i="3"/>
  <c r="F44" i="3" s="1"/>
  <c r="F46" i="3" s="1"/>
  <c r="F47" i="3" s="1"/>
  <c r="N41" i="3"/>
  <c r="N44" i="3" s="1"/>
  <c r="N46" i="3" s="1"/>
  <c r="N47" i="3" s="1"/>
  <c r="I8" i="3"/>
  <c r="I7" i="3"/>
  <c r="I6" i="3"/>
  <c r="I5" i="3"/>
  <c r="D8" i="3"/>
  <c r="D7" i="3"/>
  <c r="D6" i="3"/>
  <c r="D5" i="3"/>
  <c r="B5" i="1"/>
  <c r="D4" i="3" s="1"/>
  <c r="H18" i="3"/>
  <c r="G18" i="3"/>
  <c r="F18" i="3"/>
  <c r="E54" i="3" s="1"/>
  <c r="E18" i="3"/>
  <c r="D18" i="3"/>
  <c r="H50" i="3"/>
  <c r="G50" i="3"/>
  <c r="F50" i="3"/>
  <c r="E50" i="3"/>
  <c r="E53" i="3" s="1"/>
  <c r="D50" i="3"/>
  <c r="D43" i="3"/>
  <c r="D44" i="3" s="1"/>
  <c r="D46" i="3" s="1"/>
  <c r="D47" i="3" s="1"/>
  <c r="E57" i="3" l="1"/>
  <c r="E52" i="3"/>
  <c r="E56" i="3"/>
  <c r="F52" i="3"/>
  <c r="G53" i="3"/>
  <c r="H54" i="3"/>
  <c r="F56" i="3"/>
  <c r="G57" i="3"/>
  <c r="G52" i="3"/>
  <c r="F55" i="3"/>
  <c r="G56" i="3"/>
  <c r="F57" i="3"/>
  <c r="F51" i="3"/>
  <c r="H53" i="3"/>
  <c r="H57" i="3"/>
  <c r="G51" i="3"/>
  <c r="H52" i="3"/>
  <c r="F54" i="3"/>
  <c r="G55" i="3"/>
  <c r="H56" i="3"/>
  <c r="H51" i="3"/>
  <c r="F53" i="3"/>
  <c r="G54" i="3"/>
  <c r="H55" i="3"/>
  <c r="E55" i="3"/>
  <c r="E51" i="3"/>
  <c r="D57" i="3"/>
  <c r="D30" i="3"/>
  <c r="D29" i="3"/>
  <c r="L27" i="2" l="1"/>
  <c r="C15" i="3" s="1"/>
  <c r="L28" i="2"/>
  <c r="P44" i="3" l="1"/>
  <c r="K51" i="3" s="1"/>
  <c r="L56" i="3" l="1"/>
  <c r="E30" i="3"/>
  <c r="F30" i="3"/>
  <c r="G30" i="3"/>
  <c r="H30" i="3"/>
  <c r="I30" i="3"/>
  <c r="J30" i="3"/>
  <c r="K30" i="3"/>
  <c r="L30" i="3"/>
  <c r="M30" i="3"/>
  <c r="N30" i="3"/>
  <c r="E29" i="3"/>
  <c r="F29" i="3"/>
  <c r="G29" i="3"/>
  <c r="H29" i="3"/>
  <c r="I29" i="3"/>
  <c r="J29" i="3"/>
  <c r="K29" i="3"/>
  <c r="L29" i="3"/>
  <c r="M29" i="3"/>
  <c r="N29" i="3"/>
  <c r="J53" i="2"/>
  <c r="J52" i="2"/>
  <c r="J51" i="2"/>
  <c r="J50" i="2"/>
  <c r="J49" i="2"/>
  <c r="D15" i="3"/>
  <c r="L29" i="2"/>
  <c r="E15" i="3" s="1"/>
  <c r="L30" i="2"/>
  <c r="F15" i="3" s="1"/>
  <c r="I55" i="3" l="1"/>
  <c r="I56" i="3"/>
  <c r="I54" i="3"/>
  <c r="I53" i="3"/>
  <c r="I57" i="3"/>
  <c r="I52" i="3"/>
</calcChain>
</file>

<file path=xl/comments1.xml><?xml version="1.0" encoding="utf-8"?>
<comments xmlns="http://schemas.openxmlformats.org/spreadsheetml/2006/main">
  <authors>
    <author>USER</author>
    <author>contrabog</author>
  </authors>
  <commentList>
    <comment ref="D20" authorId="0" shapeId="0">
      <text>
        <r>
          <rPr>
            <b/>
            <sz val="9"/>
            <color indexed="81"/>
            <rFont val="Tahoma"/>
            <family val="2"/>
          </rPr>
          <t>USER:</t>
        </r>
        <r>
          <rPr>
            <sz val="9"/>
            <color indexed="81"/>
            <rFont val="Tahoma"/>
            <family val="2"/>
          </rPr>
          <t xml:space="preserve">
lista desplegable</t>
        </r>
      </text>
    </comment>
    <comment ref="D22" authorId="0" shapeId="0">
      <text>
        <r>
          <rPr>
            <b/>
            <sz val="9"/>
            <color indexed="81"/>
            <rFont val="Tahoma"/>
            <family val="2"/>
          </rPr>
          <t>USER:</t>
        </r>
        <r>
          <rPr>
            <sz val="9"/>
            <color indexed="81"/>
            <rFont val="Tahoma"/>
            <family val="2"/>
          </rPr>
          <t xml:space="preserve">
Lista desplegable</t>
        </r>
      </text>
    </comment>
    <comment ref="D24" authorId="0" shapeId="0">
      <text>
        <r>
          <rPr>
            <b/>
            <sz val="9"/>
            <color indexed="81"/>
            <rFont val="Tahoma"/>
            <family val="2"/>
          </rPr>
          <t>USER:</t>
        </r>
        <r>
          <rPr>
            <sz val="9"/>
            <color indexed="81"/>
            <rFont val="Tahoma"/>
            <family val="2"/>
          </rPr>
          <t xml:space="preserve">
Lista Desplegable</t>
        </r>
      </text>
    </comment>
    <comment ref="D27" authorId="0" shapeId="0">
      <text>
        <r>
          <rPr>
            <b/>
            <sz val="9"/>
            <color indexed="81"/>
            <rFont val="Tahoma"/>
            <family val="2"/>
          </rPr>
          <t>USER:</t>
        </r>
        <r>
          <rPr>
            <sz val="9"/>
            <color indexed="81"/>
            <rFont val="Tahoma"/>
            <family val="2"/>
          </rPr>
          <t xml:space="preserve">
Lista desplegable</t>
        </r>
      </text>
    </comment>
    <comment ref="D28" authorId="0" shapeId="0">
      <text>
        <r>
          <rPr>
            <b/>
            <sz val="9"/>
            <color indexed="81"/>
            <rFont val="Tahoma"/>
            <family val="2"/>
          </rPr>
          <t>USER:</t>
        </r>
        <r>
          <rPr>
            <sz val="9"/>
            <color indexed="81"/>
            <rFont val="Tahoma"/>
            <family val="2"/>
          </rPr>
          <t xml:space="preserve">
Lista Desplegable</t>
        </r>
      </text>
    </comment>
    <comment ref="D33" authorId="0" shapeId="0">
      <text>
        <r>
          <rPr>
            <b/>
            <sz val="9"/>
            <color indexed="81"/>
            <rFont val="Tahoma"/>
            <family val="2"/>
          </rPr>
          <t>USER:</t>
        </r>
        <r>
          <rPr>
            <sz val="9"/>
            <color indexed="81"/>
            <rFont val="Tahoma"/>
            <family val="2"/>
          </rPr>
          <t xml:space="preserve">
Lista desplegable</t>
        </r>
      </text>
    </comment>
    <comment ref="D34" authorId="0" shapeId="0">
      <text>
        <r>
          <rPr>
            <b/>
            <sz val="9"/>
            <color indexed="81"/>
            <rFont val="Tahoma"/>
            <family val="2"/>
          </rPr>
          <t>USER:</t>
        </r>
        <r>
          <rPr>
            <sz val="9"/>
            <color indexed="81"/>
            <rFont val="Tahoma"/>
            <family val="2"/>
          </rPr>
          <t xml:space="preserve">
&gt;Lista desplegable</t>
        </r>
      </text>
    </comment>
    <comment ref="D35" authorId="1" shapeId="0">
      <text>
        <r>
          <rPr>
            <b/>
            <sz val="9"/>
            <color indexed="81"/>
            <rFont val="Tahoma"/>
            <family val="2"/>
          </rPr>
          <t>contrabog:</t>
        </r>
        <r>
          <rPr>
            <sz val="9"/>
            <color indexed="81"/>
            <rFont val="Tahoma"/>
            <family val="2"/>
          </rPr>
          <t xml:space="preserve">
Lista desplegable</t>
        </r>
      </text>
    </comment>
    <comment ref="D42" authorId="1" shapeId="0">
      <text>
        <r>
          <rPr>
            <b/>
            <sz val="9"/>
            <color indexed="81"/>
            <rFont val="Tahoma"/>
            <family val="2"/>
          </rPr>
          <t>contrabog:</t>
        </r>
        <r>
          <rPr>
            <sz val="9"/>
            <color indexed="81"/>
            <rFont val="Tahoma"/>
            <family val="2"/>
          </rPr>
          <t xml:space="preserve">
Lista desplegable</t>
        </r>
      </text>
    </comment>
    <comment ref="E42" authorId="1" shapeId="0">
      <text>
        <r>
          <rPr>
            <b/>
            <sz val="9"/>
            <color indexed="81"/>
            <rFont val="Tahoma"/>
            <family val="2"/>
          </rPr>
          <t>contrabog:</t>
        </r>
        <r>
          <rPr>
            <sz val="9"/>
            <color indexed="81"/>
            <rFont val="Tahoma"/>
            <family val="2"/>
          </rPr>
          <t xml:space="preserve">
Lista desplegable</t>
        </r>
      </text>
    </comment>
  </commentList>
</comments>
</file>

<file path=xl/comments2.xml><?xml version="1.0" encoding="utf-8"?>
<comments xmlns="http://schemas.openxmlformats.org/spreadsheetml/2006/main">
  <authors>
    <author>Contraloria</author>
  </authors>
  <commentList>
    <comment ref="C25" authorId="0" shapeId="0">
      <text>
        <r>
          <rPr>
            <b/>
            <sz val="9"/>
            <color indexed="81"/>
            <rFont val="Tahoma"/>
            <family val="2"/>
          </rPr>
          <t>Contraloria:</t>
        </r>
        <r>
          <rPr>
            <sz val="9"/>
            <color indexed="81"/>
            <rFont val="Tahoma"/>
            <family val="2"/>
          </rPr>
          <t xml:space="preserve">
VER AUDITORIAS CON EL ASUNTO AUDITAR. CONSIDERAR LA ÚLTIMA ADITORÍA REALIZADA. SE RECOMIENDA NO TENER EN CUENTA MAYORES A 3 AÑOS.</t>
        </r>
      </text>
    </comment>
    <comment ref="G25" authorId="0" shapeId="0">
      <text>
        <r>
          <rPr>
            <b/>
            <sz val="9"/>
            <color indexed="81"/>
            <rFont val="Tahoma"/>
            <family val="2"/>
          </rPr>
          <t>Contraloria:</t>
        </r>
        <r>
          <rPr>
            <sz val="9"/>
            <color indexed="81"/>
            <rFont val="Tahoma"/>
            <family val="2"/>
          </rPr>
          <t xml:space="preserve">
TRAER VALOR DE LA MATRIZ DE RIESGO FISCAL. O DE LA MATRIZ DE RIESGO CONTROL FISCAL INTERNO</t>
        </r>
      </text>
    </comment>
    <comment ref="I25" authorId="0" shapeId="0">
      <text>
        <r>
          <rPr>
            <b/>
            <sz val="9"/>
            <color indexed="81"/>
            <rFont val="Tahoma"/>
            <family val="2"/>
          </rPr>
          <t>Contraloria:</t>
        </r>
        <r>
          <rPr>
            <sz val="9"/>
            <color indexed="81"/>
            <rFont val="Tahoma"/>
            <family val="2"/>
          </rPr>
          <t xml:space="preserve">
TRAER VALOR DE LA HOJA DE RESULTADOS MATRIZ DE CONTROL FISCAL.</t>
        </r>
      </text>
    </comment>
  </commentList>
</comments>
</file>

<file path=xl/sharedStrings.xml><?xml version="1.0" encoding="utf-8"?>
<sst xmlns="http://schemas.openxmlformats.org/spreadsheetml/2006/main" count="1079" uniqueCount="543">
  <si>
    <t>SECTOR:</t>
  </si>
  <si>
    <t>Código Auditoría:</t>
  </si>
  <si>
    <t>Vigencia(s) o Período auditado:</t>
  </si>
  <si>
    <r>
      <rPr>
        <b/>
        <sz val="10"/>
        <color rgb="FF000000"/>
        <rFont val="Arial"/>
        <family val="2"/>
      </rPr>
      <t xml:space="preserve">Fecha de elaboración: </t>
    </r>
    <r>
      <rPr>
        <b/>
        <sz val="10"/>
        <color rgb="FFA6A6A6"/>
        <rFont val="Arial"/>
        <family val="2"/>
      </rPr>
      <t>DD/MM/AAAA</t>
    </r>
  </si>
  <si>
    <t>REFERENCIA</t>
  </si>
  <si>
    <t>Líder de auditoría:</t>
  </si>
  <si>
    <t>Fecha de elaboración:</t>
  </si>
  <si>
    <t>Supervisor:</t>
  </si>
  <si>
    <r>
      <rPr>
        <b/>
        <sz val="10"/>
        <color rgb="FF000000"/>
        <rFont val="Arial"/>
        <family val="2"/>
      </rPr>
      <t xml:space="preserve">Fecha de revisión: </t>
    </r>
    <r>
      <rPr>
        <b/>
        <sz val="10"/>
        <color rgb="FFA6A6A6"/>
        <rFont val="Arial"/>
        <family val="2"/>
      </rPr>
      <t>DD/MM/AAAA</t>
    </r>
  </si>
  <si>
    <t>Fecha de revisión:</t>
  </si>
  <si>
    <r>
      <rPr>
        <b/>
        <sz val="10"/>
        <color rgb="FF000000"/>
        <rFont val="Arial"/>
        <family val="2"/>
      </rPr>
      <t xml:space="preserve">Instructivo: </t>
    </r>
    <r>
      <rPr>
        <sz val="10"/>
        <color rgb="FF000000"/>
        <rFont val="Arial"/>
        <family val="2"/>
      </rPr>
      <t>Se debe diligenciar  la información pora cada objetivo específico formulado para la evaluación del tema. En cada Objetivo especifico, inserte las filas que necesite según la cantidad de preguntas  formuladas para el mismo. Por cada pregunta se define la información relacionada en la tabla a partir de criterios.</t>
    </r>
  </si>
  <si>
    <r>
      <rPr>
        <b/>
        <sz val="9"/>
        <color rgb="FF000000"/>
        <rFont val="Arial"/>
        <family val="2"/>
      </rPr>
      <t xml:space="preserve">Tema o Asunto a Auditar: </t>
    </r>
    <r>
      <rPr>
        <b/>
        <sz val="9"/>
        <color rgb="FFA6A6A6"/>
        <rFont val="Arial"/>
        <family val="2"/>
      </rPr>
      <t>Nombre de la Auditoría seleccionado y aprobado</t>
    </r>
  </si>
  <si>
    <r>
      <rPr>
        <b/>
        <sz val="9"/>
        <color rgb="FF000000"/>
        <rFont val="Arial"/>
        <family val="2"/>
      </rPr>
      <t xml:space="preserve">Enfoque general de la Auditoría: </t>
    </r>
    <r>
      <rPr>
        <b/>
        <sz val="9"/>
        <color rgb="FFA6A6A6"/>
        <rFont val="Arial"/>
        <family val="2"/>
      </rPr>
      <t>Se registra el enfoque seleccionado de acuerdo al tema o asunto a Auditar (Orientado al Sistema, Orientado a Resultados, Orientado al Problema) teniendo en cuenta lo indicado en el numeral 3.2.3.2 Definir el enfoque de la Guía de Auditoría de Desempeño PVCGF-05-08</t>
    </r>
  </si>
  <si>
    <t>Objetivo de la Auditoría:</t>
  </si>
  <si>
    <r>
      <rPr>
        <b/>
        <sz val="9"/>
        <color rgb="FF000000"/>
        <rFont val="Arial"/>
        <family val="2"/>
      </rPr>
      <t xml:space="preserve">Cuestión básica o problema: </t>
    </r>
    <r>
      <rPr>
        <sz val="9"/>
        <color rgb="FFA6A6A6"/>
        <rFont val="Arial"/>
        <family val="2"/>
      </rPr>
      <t xml:space="preserve">Se trata de establecer la problemática de investigación o situación a la que los y a la que los auditores se proponen dar respuesta. Se debe contextualizar la situación teniendo en cuenta el ¿Dónde?, ¿Cuándo? y ¿Cómo?. 
</t>
    </r>
  </si>
  <si>
    <t>Aspecto Clave (significativo):</t>
  </si>
  <si>
    <t>Principio(s):</t>
  </si>
  <si>
    <t>Objetivo Específico:</t>
  </si>
  <si>
    <t>Preguntas o hipótesis</t>
  </si>
  <si>
    <t>Fuente de Criterio</t>
  </si>
  <si>
    <t>Criterios</t>
  </si>
  <si>
    <t>Información requerida</t>
  </si>
  <si>
    <t>Fuentes de información</t>
  </si>
  <si>
    <t>Procedimientos para la recopilación de datos</t>
  </si>
  <si>
    <t>Procedimientos para el análisis de datos</t>
  </si>
  <si>
    <t>Limitaciones</t>
  </si>
  <si>
    <t>Qué permitirá decir el análisis</t>
  </si>
  <si>
    <t>¿Qué queremos saber?</t>
  </si>
  <si>
    <t>¿Origen del Criterio en qué nos Basamos?</t>
  </si>
  <si>
    <t>¿En qué nos Basamos?</t>
  </si>
  <si>
    <t>¿De dónde Obtendremos las Pruebas?</t>
  </si>
  <si>
    <t>¿Cómo Obtendremos las Pruebas?</t>
  </si>
  <si>
    <t>¿Qué Pruebas darán Respuesta a la Pregunta?</t>
  </si>
  <si>
    <t>¿Qué  Limita el desarrollo del procedimiento?</t>
  </si>
  <si>
    <t>¿Qué Haremos con ellas una vez Obtenidas?</t>
  </si>
  <si>
    <t xml:space="preserve">El enunciado de las preguntas de auditoría reviste mucha importancia para ésta y debe basarse en consideraciones racionales y objetivas. </t>
  </si>
  <si>
    <t>Especificar la fuente de los criterios para abordar la pregunta y sub-pregunta de la auditoría</t>
  </si>
  <si>
    <t>Especificar los criterios para abordar la pregunta y sub-pregunta de la auditoría</t>
  </si>
  <si>
    <t>Identificar la información necesaria para responder a la pregunta de auditoría</t>
  </si>
  <si>
    <t>Identificar las fuentes de cada elemento de información</t>
  </si>
  <si>
    <t>Identificar las técnicas de recopilación de datos que se van a usar y describir los procedimientos respectivos</t>
  </si>
  <si>
    <t>Identificar las técnicas que se van a usar en el análisis de datos y describir los respectivos procedimientos</t>
  </si>
  <si>
    <t>Especificar las limitaciones en cuanto a:</t>
  </si>
  <si>
    <t>Aclarar con precisión qué conclusiones o resultados pueden alcanzarse</t>
  </si>
  <si>
    <t>Aspecto clave (significativo):</t>
  </si>
  <si>
    <t>OBJETIVO 4</t>
  </si>
  <si>
    <t>OBJETIVO 5</t>
  </si>
  <si>
    <t>Nombre</t>
  </si>
  <si>
    <t>Firma</t>
  </si>
  <si>
    <t>Auditores:</t>
  </si>
  <si>
    <t>Personal de Apoyo</t>
  </si>
  <si>
    <t>Observaciones del Líder</t>
  </si>
  <si>
    <t>Gerente - Líder:</t>
  </si>
  <si>
    <r>
      <t>Criterios</t>
    </r>
    <r>
      <rPr>
        <sz val="6.5"/>
        <rFont val="Arial"/>
        <family val="2"/>
      </rPr>
      <t> </t>
    </r>
  </si>
  <si>
    <r>
      <t>Información requerida</t>
    </r>
    <r>
      <rPr>
        <sz val="6.5"/>
        <rFont val="Arial"/>
        <family val="2"/>
      </rPr>
      <t> </t>
    </r>
  </si>
  <si>
    <r>
      <t>Fuentes de Información</t>
    </r>
    <r>
      <rPr>
        <sz val="6.5"/>
        <rFont val="Arial"/>
        <family val="2"/>
      </rPr>
      <t> </t>
    </r>
  </si>
  <si>
    <r>
      <t>Limitaciones</t>
    </r>
    <r>
      <rPr>
        <sz val="6.5"/>
        <rFont val="Arial"/>
        <family val="2"/>
      </rPr>
      <t> </t>
    </r>
  </si>
  <si>
    <r>
      <t>Qué permitirá el análisis</t>
    </r>
    <r>
      <rPr>
        <sz val="6.5"/>
        <rFont val="Arial"/>
        <family val="2"/>
      </rPr>
      <t> </t>
    </r>
  </si>
  <si>
    <t> </t>
  </si>
  <si>
    <t>MATERIALIDAD Y ANÁLISIS PARA CONCEPTO AUDITORÍA DE DESEMPEÑO</t>
  </si>
  <si>
    <t>Dirección Sector:</t>
  </si>
  <si>
    <t>Sujeto de Control auditado:</t>
  </si>
  <si>
    <t>Asunto o Tema a auditar:</t>
  </si>
  <si>
    <t>Vigencia Auditada:</t>
  </si>
  <si>
    <t>Auditor Líder:</t>
  </si>
  <si>
    <t>Fecha de revisión</t>
  </si>
  <si>
    <t>MATERIALIDAD O IMPORTANCIA RELATIVA DEL ASUNTO</t>
  </si>
  <si>
    <t xml:space="preserve">La materialidad de un tema de auditoría debe tener en cuenta la magnitud de sus efectos. Dependerá de si la actividad presenta comparativamente desviaciones (menores o mayores)o incumplimentos importantes  y si las deficiencias en el proceso o subproceso en cuestión que pudiera influir en otras actividades dentro del programa, proyecto o meta por auditar. Una cuestión se considerará de importancia significativa cuando el tema sea relevante y donde las acciones de mejora tengan un impacto significativo. Habrá menos materialidad o relevancia relativa donde la actividad sea de naturaleza rutinaria y el impacto del pobre desempeño pudiera estar restringido a un área pequeña o de índole mínima. (ISSAI 300)
</t>
  </si>
  <si>
    <t>RANGOS DE PORCENTAJE DE MATERIALIDAD SEGÚN RIESGO</t>
  </si>
  <si>
    <t>NIVEL DE RIESGO</t>
  </si>
  <si>
    <t>Bajo</t>
  </si>
  <si>
    <t>Medio</t>
  </si>
  <si>
    <t>Alto</t>
  </si>
  <si>
    <t>Crítico</t>
  </si>
  <si>
    <t>RANGO DE MATERIALIDAD</t>
  </si>
  <si>
    <t>MATERIALIDAD Y CONCEPTO DE AUDITORÍA DE DESEMPEÑO</t>
  </si>
  <si>
    <t>ESQUEMA DE LA AUDITORÍA</t>
  </si>
  <si>
    <t>Clave 5</t>
  </si>
  <si>
    <t>Clave 6</t>
  </si>
  <si>
    <t>Clave 7</t>
  </si>
  <si>
    <t>Clave 8</t>
  </si>
  <si>
    <t>Clave 9</t>
  </si>
  <si>
    <t>Clave 10</t>
  </si>
  <si>
    <t>Clave 11</t>
  </si>
  <si>
    <t>Economía</t>
  </si>
  <si>
    <t>Eficacia</t>
  </si>
  <si>
    <t>Economía, Eficacia y Eficiencia</t>
  </si>
  <si>
    <t>Eficacia y Eficiencia</t>
  </si>
  <si>
    <t>Equidad</t>
  </si>
  <si>
    <t>Costos Ambientales</t>
  </si>
  <si>
    <t>Pregunta 1.3</t>
  </si>
  <si>
    <t>Pregunta 2.1</t>
  </si>
  <si>
    <t>Pregunta 2.2</t>
  </si>
  <si>
    <t>Pregunta 3.2</t>
  </si>
  <si>
    <t>Pregunta 3.3</t>
  </si>
  <si>
    <t>Pregunta 4.1</t>
  </si>
  <si>
    <t>Pregunta 5.1</t>
  </si>
  <si>
    <t>Pregunta 5.2</t>
  </si>
  <si>
    <t xml:space="preserve">Problema </t>
  </si>
  <si>
    <t>Tipo de Materialidad</t>
  </si>
  <si>
    <t>Cuantitativa</t>
  </si>
  <si>
    <t>Cualitativa</t>
  </si>
  <si>
    <t>Percepción de inseguridad</t>
  </si>
  <si>
    <t>Condición para que sea material o de importancia relativa</t>
  </si>
  <si>
    <t>Matriz de riesgos y controles</t>
  </si>
  <si>
    <t xml:space="preserve">Trabajo previo de auditoría </t>
  </si>
  <si>
    <t xml:space="preserve">Alta sensibilidad política </t>
  </si>
  <si>
    <t>ANÁLISIS PARA CONCEPTO</t>
  </si>
  <si>
    <t>Desviaciones en el críterio evaluado</t>
  </si>
  <si>
    <t>Incumplimiento en la Ejecución de Metas</t>
  </si>
  <si>
    <t>Programación</t>
  </si>
  <si>
    <t>Implementación</t>
  </si>
  <si>
    <t>Resultado_e_impacto</t>
  </si>
  <si>
    <t>PRINCIPIOS EVALUADOS</t>
  </si>
  <si>
    <t>Eficiencia</t>
  </si>
  <si>
    <t>Desarrollo Sostenible</t>
  </si>
  <si>
    <t>ETAPA / ASPECTO</t>
  </si>
  <si>
    <t>ENFOQUE</t>
  </si>
  <si>
    <t>PRINCIPIOS</t>
  </si>
  <si>
    <t>FUENTE</t>
  </si>
  <si>
    <t>BASE</t>
  </si>
  <si>
    <t>SUBPROCESO</t>
  </si>
  <si>
    <t>Formulación_y_Diseño</t>
  </si>
  <si>
    <t>Resultado</t>
  </si>
  <si>
    <t xml:space="preserve">Proyecto de Inversión </t>
  </si>
  <si>
    <t>Recursos Asignados Plan Acción de Inversiones</t>
  </si>
  <si>
    <t>Definición del problema</t>
  </si>
  <si>
    <t>Sistema</t>
  </si>
  <si>
    <t>Política Pública</t>
  </si>
  <si>
    <t>Valor Plan de Acción Politica Pública</t>
  </si>
  <si>
    <t>Importancia Presupuestal</t>
  </si>
  <si>
    <t>Definición de actores</t>
  </si>
  <si>
    <t>Programa Plan de Desarrollo Distrital</t>
  </si>
  <si>
    <t>Valor del Plan Estratégico o el que haga sus veces</t>
  </si>
  <si>
    <t xml:space="preserve">Posible impacto </t>
  </si>
  <si>
    <t>Definición de objetivos</t>
  </si>
  <si>
    <t>Resultado y Sistema</t>
  </si>
  <si>
    <t>Meta Producto o Sectorial</t>
  </si>
  <si>
    <t xml:space="preserve">Mejoramiento </t>
  </si>
  <si>
    <t>Evaluación_y_seguimiento</t>
  </si>
  <si>
    <t>Cuantificación de recursos</t>
  </si>
  <si>
    <t>Resultado, Sistema y Problema</t>
  </si>
  <si>
    <t>ODS</t>
  </si>
  <si>
    <t>Desviaciones significativas</t>
  </si>
  <si>
    <t>Determinación de beneficiarios</t>
  </si>
  <si>
    <t xml:space="preserve">Plan de ordenamiento Territorial </t>
  </si>
  <si>
    <t>Interés público</t>
  </si>
  <si>
    <t>Gasto_de_Inversión_u_operación</t>
  </si>
  <si>
    <t>Instrumentación</t>
  </si>
  <si>
    <t xml:space="preserve">Plan Maestro </t>
  </si>
  <si>
    <t>Interés del Concejo de Bogotá</t>
  </si>
  <si>
    <t>Inversión_Ambiental</t>
  </si>
  <si>
    <t>Políticas y Reglas de Operación (construcción)</t>
  </si>
  <si>
    <t>Proceso</t>
  </si>
  <si>
    <t xml:space="preserve">Aspectos de los requerimientos proceso macro </t>
  </si>
  <si>
    <t>Presupuesto</t>
  </si>
  <si>
    <t xml:space="preserve">Relevancia </t>
  </si>
  <si>
    <t>Contrato</t>
  </si>
  <si>
    <t xml:space="preserve">Oportunidad </t>
  </si>
  <si>
    <t>Consecución de Recursos</t>
  </si>
  <si>
    <t>Normas que rigen el funcionamiento del asunto auditado. </t>
  </si>
  <si>
    <t>Asignación de Recursos</t>
  </si>
  <si>
    <t>Acuerdos por el Concejo de Bogotá D.C. </t>
  </si>
  <si>
    <t xml:space="preserve">Otro trabajo importante planeado o en progreso </t>
  </si>
  <si>
    <t>Objetivos del control político (Proposiciones y debates)  </t>
  </si>
  <si>
    <t>Indicadores de desempeño establecidos por la administración distrital. </t>
  </si>
  <si>
    <t>Recurrencia</t>
  </si>
  <si>
    <t>Competencia Actores</t>
  </si>
  <si>
    <t>Procedimientos detallados para una función o actividad. </t>
  </si>
  <si>
    <t>Sistemas de información</t>
  </si>
  <si>
    <t>Estándares tomados de la investigación, literatura u organizaciones profesionales y / o internacionales. </t>
  </si>
  <si>
    <t>Operatividad</t>
  </si>
  <si>
    <t>Puntos de referencia de buen desempeño. </t>
  </si>
  <si>
    <t>Publicidad</t>
  </si>
  <si>
    <t>Rendimiento correspondiente en el sector privado. </t>
  </si>
  <si>
    <t>Puntos de referencia - misma entidad, diferentes años; diferentes entidades misma actividad. </t>
  </si>
  <si>
    <t>Indicadores</t>
  </si>
  <si>
    <t>Valoración del Riesgo Residual o Combinado de la vigencia auditar del Proceso de Planes, Programas y Proyectos</t>
  </si>
  <si>
    <t>MINIMO</t>
  </si>
  <si>
    <t>MAXIMO</t>
  </si>
  <si>
    <t>Rango de Materialidad</t>
  </si>
  <si>
    <t>Monitoreo y seguimiento</t>
  </si>
  <si>
    <t>Actores</t>
  </si>
  <si>
    <t>Reportes de información</t>
  </si>
  <si>
    <t>Resultados Obtenidos</t>
  </si>
  <si>
    <t>Satisfacción de necesidades</t>
  </si>
  <si>
    <t>Logro de objetivos</t>
  </si>
  <si>
    <t>Monitoreo</t>
  </si>
  <si>
    <t>Tipo de hallazgo</t>
  </si>
  <si>
    <t>Clasificación por principio o proceso</t>
  </si>
  <si>
    <r>
      <t xml:space="preserve">Origen o situación
</t>
    </r>
    <r>
      <rPr>
        <sz val="9"/>
        <color indexed="8"/>
        <rFont val="Calibri"/>
        <family val="2"/>
      </rPr>
      <t>(lista desplegable)</t>
    </r>
  </si>
  <si>
    <r>
      <t xml:space="preserve">Principio Fiscal afectado
</t>
    </r>
    <r>
      <rPr>
        <sz val="9"/>
        <color indexed="8"/>
        <rFont val="Calibri"/>
        <family val="2"/>
      </rPr>
      <t>(lista desplegable)</t>
    </r>
  </si>
  <si>
    <r>
      <t>Efecto en caso de incorrección, incumplimiento o desviación</t>
    </r>
    <r>
      <rPr>
        <b/>
        <sz val="9"/>
        <color indexed="8"/>
        <rFont val="Calibri"/>
        <family val="2"/>
      </rPr>
      <t xml:space="preserve">
(texto)</t>
    </r>
  </si>
  <si>
    <t xml:space="preserve">Posible incidencia </t>
  </si>
  <si>
    <t>Desviaciones en la Ejecución de Metas</t>
  </si>
  <si>
    <t>Recursos: Eficiencia</t>
  </si>
  <si>
    <t>Resultado de la vigencia actual</t>
  </si>
  <si>
    <t>Atrasos, afectación presupuestal  o población sin atender que afectan el cumplimiento de metas u objetivos (espacios de mejora)</t>
  </si>
  <si>
    <t>Administrativa, Disciplinaria y Penal</t>
  </si>
  <si>
    <t>Desviaciones en la Ejecución de Recursos</t>
  </si>
  <si>
    <t>Población: Eficacia Objetivos</t>
  </si>
  <si>
    <t>Sobre ejecución de metas u objetivos</t>
  </si>
  <si>
    <t>Administrativa, Disciplinaria, Penal y Fiscal</t>
  </si>
  <si>
    <t>NA</t>
  </si>
  <si>
    <t>Desviaciones en la Población atendida</t>
  </si>
  <si>
    <t>Planeación: Pertinencia y Coherencia</t>
  </si>
  <si>
    <t>Administrativa, Disciplinaria y Fiscal</t>
  </si>
  <si>
    <t>Administrativa</t>
  </si>
  <si>
    <t>Economia, Eficacia y Eficiencia</t>
  </si>
  <si>
    <t>Incumplimiento en la Ejecución de los Recursos</t>
  </si>
  <si>
    <t>Efectividad</t>
  </si>
  <si>
    <t>Incumplimiento en la Población atendida</t>
  </si>
  <si>
    <t>Incumplimiento en la entrega de productos (Bienes y Servicios)</t>
  </si>
  <si>
    <t>Principio Fiscal afectado</t>
  </si>
  <si>
    <t>CUMPLE</t>
  </si>
  <si>
    <t>NO CUMPLE</t>
  </si>
  <si>
    <t>OBJETIVOS</t>
  </si>
  <si>
    <t>ECONÓMICO</t>
  </si>
  <si>
    <t>ANTIECONÓMICO</t>
  </si>
  <si>
    <t>EFICIENTE</t>
  </si>
  <si>
    <t>INEFICIENTE</t>
  </si>
  <si>
    <t>EFICAZ</t>
  </si>
  <si>
    <t>INEFICAZ</t>
  </si>
  <si>
    <t>EFECTIVO</t>
  </si>
  <si>
    <t>INEFECTIVO</t>
  </si>
  <si>
    <t>EconomÍa, Eficacia y Eficiencia</t>
  </si>
  <si>
    <t>ECONÓMICO EFECTIVO</t>
  </si>
  <si>
    <t>ANTIECONÓMICO INEFECTIVO</t>
  </si>
  <si>
    <t>AGREGA VALOR PÚBLICO O SE DISPONE DE LOS RECURSOS NECESARIOS</t>
  </si>
  <si>
    <t>NO SE AGREGA VALOR PÚBLICO O NO SE DISPONE DE LOS RECURSOS NECESARIOS</t>
  </si>
  <si>
    <t>EQUITATIVO</t>
  </si>
  <si>
    <t>INEQUITATIVO</t>
  </si>
  <si>
    <t>SI SE INTERNALIZARON Y SE COMPENSARON LAS AFECTACIONES AMBIENTALES</t>
  </si>
  <si>
    <t>NI SE INTERNALIZARON NI SE COMPENSARON LAS AFECTACIONES AMBIENTALES</t>
  </si>
  <si>
    <t>Valoración de Costos Ambientales</t>
  </si>
  <si>
    <t>MATERIALIDAD DE PLANECIÓN - MP</t>
  </si>
  <si>
    <t xml:space="preserve">El PVCGF 05-05 está compuesto por las siguientes secciones: 
  </t>
  </si>
  <si>
    <t>INSTRUCTIVO MATERIALIDAD Y ANÁLISIS PARA CONCEPTO AUDITORÍA DE DESEMPEÑO</t>
  </si>
  <si>
    <t>2 . Rangos de Porcentaje de Materialidad según nivel de Riesgo</t>
  </si>
  <si>
    <t>Los rangos de materilaidad están preestablecidos y varian según el nivel de riesgo determinado.</t>
  </si>
  <si>
    <t>3.  Materialidad y Concepto de Auditoría de Desempeño</t>
  </si>
  <si>
    <t>En esta sección se distinguen 3 partes fundamentales:</t>
  </si>
  <si>
    <t>3.3. Análisis para Concepto:</t>
  </si>
  <si>
    <r>
      <rPr>
        <b/>
        <sz val="12"/>
        <rFont val="Arial"/>
        <family val="2"/>
      </rPr>
      <t xml:space="preserve">4. Evaluación Consolidada Por Principios: </t>
    </r>
    <r>
      <rPr>
        <sz val="12"/>
        <rFont val="Arial"/>
        <family val="2"/>
      </rPr>
      <t>En esta sección, se compilan los conceptos emitidos para cada aspecto clave y/o pregunta formulada por cada objetivo específico. 
El concepto agregado para cada objetivo y para cada principio evaluado es conforme cuando mas del 75% de aspectos claves o preguntas no superan la materialidad establecida. De lo contrario el concepto será desfavorable en ese principio. De la misma forma, se concluye el concepto global de cada principio del asunto evaluado, es decir que se requiere mas del 75% de conceptos favorables de cada principio para que su concepto global sea positivo.</t>
    </r>
  </si>
  <si>
    <t>Pregunta o hipótesis:</t>
  </si>
  <si>
    <r>
      <rPr>
        <b/>
        <sz val="12"/>
        <rFont val="Arial"/>
        <family val="2"/>
      </rPr>
      <t xml:space="preserve">3.1. Esquema de Auditoría: </t>
    </r>
    <r>
      <rPr>
        <sz val="12"/>
        <rFont val="Arial"/>
        <family val="2"/>
      </rPr>
      <t>Para cada aspecto clave, pregunta(s) o hipótesis asociada(s) a cada uno de los objetivos específicos, el auditor diligencia los principios a evaluar, el enfoque y criterios determinados en el formato</t>
    </r>
    <r>
      <rPr>
        <b/>
        <sz val="12"/>
        <rFont val="Arial"/>
        <family val="2"/>
      </rPr>
      <t xml:space="preserve"> </t>
    </r>
    <r>
      <rPr>
        <u/>
        <sz val="12"/>
        <rFont val="Arial"/>
        <family val="2"/>
      </rPr>
      <t>PVCGF 05-05 Matriz de Planeación.</t>
    </r>
  </si>
  <si>
    <t>En fase de Ejeccución, el auditor de acuerdo al análisis de la información recabada (evidencia) para cada pregunta o hipótesis enunciada, determina si se generó una observación. En caso afirmativo, especifica la naturaleza de la misma,  el origen y el valor (materialidad cuantitativa) o porcentaje (materialidad cualitativa) de la incorrección. Conforme a la materialidad establecida y los valores de incorrecciones evidenciados, se determina el concepto para el principio evaluado, asi:</t>
  </si>
  <si>
    <t>Clave 3 zzzzzz</t>
  </si>
  <si>
    <t>Clave 4 qqqqqqqq</t>
  </si>
  <si>
    <t>Hipótesis 3.1</t>
  </si>
  <si>
    <r>
      <t>Procedimientos para</t>
    </r>
    <r>
      <rPr>
        <sz val="6.5"/>
        <rFont val="Arial"/>
        <family val="2"/>
      </rPr>
      <t> </t>
    </r>
    <r>
      <rPr>
        <b/>
        <sz val="6.5"/>
        <rFont val="Arial"/>
        <family val="2"/>
      </rPr>
      <t>la recopilación de Datos </t>
    </r>
  </si>
  <si>
    <r>
      <t>Procedimientos para el análisis de</t>
    </r>
    <r>
      <rPr>
        <sz val="6.5"/>
        <rFont val="Arial"/>
        <family val="2"/>
      </rPr>
      <t> </t>
    </r>
    <r>
      <rPr>
        <b/>
        <sz val="6.5"/>
        <rFont val="Arial"/>
        <family val="2"/>
      </rPr>
      <t>datos</t>
    </r>
  </si>
  <si>
    <t xml:space="preserve">Pregunta de auditoría 1 ¿La red de asistencia oncológica permite que las personas con cáncer tengan acceso oportuno y equitativo a diagnóstico y tratamiento? </t>
  </si>
  <si>
    <t>Norma No. 1101/2002 del Ministerio de Salud (establece los parámetros de cobertura, recursos, equipos y cuidados de la salud). 
Norma No. 741/2005 del Ministerio de Salud (establece las normas técnicas para la implementación y la acreditación de los servicios oncológicos de alta complejidad). </t>
  </si>
  <si>
    <t>Indicadores Internacionales sobre el momento oportuno del tratamiento oncológico. </t>
  </si>
  <si>
    <t xml:space="preserve">Datos sobre radioterapia y quimioterapia (a) 
Datos del registro oncológico (b) 
La percepción de los pacientes acerca de los tiempos de ejecución y las dificultades de acceso al tratamiento (c)
La percepción de los representantes de las asociaciones para apoyar a pacientes con cáncer acerca de las dificultades de acceso al tratamiento (d) 
La percepción de los directivos y los profesionales de la salud acerca de lo que ha estado perjudicando a los servicios de oncología (e) 
Cómo es el acceso a los exámenes y al tratamiento Oncológico a nivel federal, estatal y municipal (f) 
</t>
  </si>
  <si>
    <t>Sistema de información sobre la salud (a, k) 
Instituto Nacional del Cáncer (b, f, h, m, n, o, i, k).
Fundación de Oncología (b).
Muestras de pacientes en tratamiento(c).
Asociaciones de pacientes con cáncer(d).
Directores de hospitales, médicos, técnicos, enfermeras(e).
Oncólogos(e).
Centros de alta complejidad, centros estatales y municipales (g).
Establecimientos acreditados (i,j).
Ministerio de Salud (i,p).
Titulares de las secretarías estatales y municipales de salud (f, l,p). </t>
  </si>
  <si>
    <t>Descarga de archivos del sistema de información sobre la salud(a, k). 
Solicitud de información (b, g, h, l, m, n, o, k).
Entrevista con (c, e, f, j,p):
Muestras de los pacientes entratamiento en los hospitales visitados
Directores y profesionales de la salud en los hospitales visitados
Titulares de las secretarías estatales y municipales de salud.
Encuesta a los establecimientos de salud, asociaciones de pacientes con cáncer y oncólogos (d, e, g,j). 
Investigación sobre los sitios de Ministerio de Salud y el Instituto Nacional del Cáncer (i,h). </t>
  </si>
  <si>
    <t>Sistemas de información con datos obsoletos e incompatibles (a,b).
Incapacidad para extraer muestras al azar para la encuesta. </t>
  </si>
  <si>
    <t>Determinar si el diagnóstico y el tratamiento han sido a tiempo (a, b, c, d,o). 
Determinar si existen barreras de acceso para algunos grupos de población (b,c, d, g,o). 
Qué ha estado limitando al diagnóstico y al tratamiento a tiempo (materiales, equipos, profesionales) (c, d, e, j).
En qué medida ayuda el sistema de regulación al acceso oportuno a la red de oncología (c, d, f, g, e). 
Determinar si la cantidad de servicios de radioterapia y quimioterapia es suficiente (h, i,k, m).
Determinar si la acreditación de nuevos establecimiento s obedece a criterios técnicos (i,l).
Determinar si la asignación de equipos obedece a criterios técnicos(n). </t>
  </si>
  <si>
    <t xml:space="preserve">Registros de tratamiento oncológico del Centro de Alta Complejidad (g). 
Estimaciones de la incidencia de cáncer por región (h).
Datos de registro de los hospitales autorizados (i).  
Situación de funcionamiento de los servicios de oncología (j). 
Datos sobre la cantidad de
procedimientos oncológicos (k). 
Documentos utilizados para la acreditación de nuevos servicios (l). 
Estudios técnicos sobre el tamaño necesario de la red de asistencia 
oncológica (m). 
Documentos utilizados para donativos y asignación de equipos (n).
Acuerdo del centro de salud con el 
sistema de información(o). 
Como le da seguimiento el Ministerio de Salud a los servicios proporcionados por los hospitales (p).  </t>
  </si>
  <si>
    <t>Fuente: Guía de Implementación de las ISSAI-Auditoría de Desempeño IDI. 2014. Página 83 </t>
  </si>
  <si>
    <t xml:space="preserve">Análisis cuantitativo de los lapsos entre la cita médica, eldiagnóstico y el tratamiento.
Análisis comparativo con las normas internacionales y entre diferentes grupos de población (nivel de alfabetización, etnia, región del país, tipo de establecimiento) (a, b, f, g, o).
Regresión econométrica para evaluar los tiempos de ejecución del tratamiento para los diferentes grupos de población (a, b,o).
Análisis cualitativo de la percepción de los pacientes y las asociaciones de pacientesacerca de los tiempos de ejecución del tratamiento y la igualdad de acceso (c, d, e,f).
Análisis cualitativo de la percepción del profesional acerca de lo que ha estado dañando alos servicios  oncológicos(e).
Triangulación entre los datos cuantitativos de los tiempos de ejecución para el tratamiento y la percepción obtenida  en elestudio de caso (a, b, c, d, e,f).
Análisis cuantitativo de la encuesta acerca de lo que ha estado dañando a losservicios oncológicos (f,e). 
Análisis cuantitativo de los estudios elaborados por el Instituto Nacional del Cáncer acerca del tratamiento oncológico por región y por parte de la redde oncología para servicios de radioterapia y quimioterapia (h, i, k,m).
Análisis de los documentos que respaldan la acreditación de nuevos establecimientos y la asignación de equipos (i, l,n).
Análisis cualitativo sobre el seguimiento de losservicios oncológicos(p). 
</t>
  </si>
  <si>
    <t>Código formato: PVCGF-05-05</t>
  </si>
  <si>
    <t>Sin Hallazgos</t>
  </si>
  <si>
    <r>
      <t xml:space="preserve">Tipo de Hallazgo
</t>
    </r>
    <r>
      <rPr>
        <sz val="11"/>
        <color theme="1"/>
        <rFont val="Arial"/>
        <family val="2"/>
      </rPr>
      <t>(lista desplegable)</t>
    </r>
  </si>
  <si>
    <t>Afectación por Tipo de Hallazgo</t>
  </si>
  <si>
    <t>Administrativo</t>
  </si>
  <si>
    <t>Con Posible Incidencia Disciplinaria</t>
  </si>
  <si>
    <t>Con Posible Incidencia Disciplinaria y Penal</t>
  </si>
  <si>
    <t>Con Posible Incidencia Penal</t>
  </si>
  <si>
    <t>Con Incidencia Fiscal y posible Disciplinaria</t>
  </si>
  <si>
    <t>Con Incidencia Fiscal y posible Penal</t>
  </si>
  <si>
    <t>Con Incidencia Fiscal y posible Disciplinaria y Penal</t>
  </si>
  <si>
    <t>Promedio solo de lo evaluado</t>
  </si>
  <si>
    <t>Tabla2118</t>
  </si>
  <si>
    <t>% Incorrecciones Desviaciones Incumplimientos</t>
  </si>
  <si>
    <t>Rango % de Cumplimiento</t>
  </si>
  <si>
    <t>No Aplica</t>
  </si>
  <si>
    <t>ok</t>
  </si>
  <si>
    <t xml:space="preserve">% Impacto y/o Beneficio Social </t>
  </si>
  <si>
    <t xml:space="preserve">Rango -% </t>
  </si>
  <si>
    <t>tabla19</t>
  </si>
  <si>
    <t>OBJETIVO 6</t>
  </si>
  <si>
    <t>OBJETIVO 7</t>
  </si>
  <si>
    <t>OBJETIVO 8</t>
  </si>
  <si>
    <t>OBJETIVO 9</t>
  </si>
  <si>
    <t>OBJETIVO 10</t>
  </si>
  <si>
    <t>OBJETIVO 11</t>
  </si>
  <si>
    <t>CALIFICACIÓN %</t>
  </si>
  <si>
    <t>DESFAVORABLE</t>
  </si>
  <si>
    <t>CON OBSERVACIONES</t>
  </si>
  <si>
    <t>FAVORABLE</t>
  </si>
  <si>
    <t>&gt;=65% &lt;75%</t>
  </si>
  <si>
    <t>SUJETO(S) DE VIGILANCIA Y CONTROL:</t>
  </si>
  <si>
    <t>TEMA O ASUNTO A  AUDITAR:</t>
  </si>
  <si>
    <t>CÓDIGO</t>
  </si>
  <si>
    <t>DEPENDENCIA</t>
  </si>
  <si>
    <t>CONCATENADO</t>
  </si>
  <si>
    <t>SUJETOS DE CONTROL FISCAL</t>
  </si>
  <si>
    <t>REGIMEN</t>
  </si>
  <si>
    <t>INGRESOS</t>
  </si>
  <si>
    <t xml:space="preserve">DIRECCIÓN SECTOR SALUD </t>
  </si>
  <si>
    <t xml:space="preserve">100000 - DIRECCIÓN SECTOR SALUD </t>
  </si>
  <si>
    <t>1 - Fondo de Desarrollo Local de Usaquén</t>
  </si>
  <si>
    <t>FDL</t>
  </si>
  <si>
    <t>12101 - GERENCIA LOCAL USAQUÉN</t>
  </si>
  <si>
    <t>SI</t>
  </si>
  <si>
    <t xml:space="preserve">DIRECCIÓN SECTOR GOBIERNO </t>
  </si>
  <si>
    <t xml:space="preserve">110000 - DIRECCIÓN SECTOR GOBIERNO </t>
  </si>
  <si>
    <t>10 - Fondo de Desarrollo Local de Engativá</t>
  </si>
  <si>
    <t xml:space="preserve">12110 - GERENCIA LOCAL ENGATIVÁ </t>
  </si>
  <si>
    <t xml:space="preserve">DIRECCIÓN DE PARTICIPACIÓN CIUDADANA Y DESARROLLO LOCAL </t>
  </si>
  <si>
    <t xml:space="preserve">12000 - DIRECCIÓN DE PARTICIPACIÓN CIUDADANA Y DESARROLLO LOCAL </t>
  </si>
  <si>
    <t>100 - Concejo de Bogotá D.C.</t>
  </si>
  <si>
    <t>No tiene</t>
  </si>
  <si>
    <t>NO</t>
  </si>
  <si>
    <t xml:space="preserve">DIRECCIÓN SECTOR EQUIDAD Y GÉNERO </t>
  </si>
  <si>
    <t xml:space="preserve">120000 - DIRECCIÓN SECTOR EQUIDAD Y GÉNERO </t>
  </si>
  <si>
    <t>102 - Personería de Bogotá</t>
  </si>
  <si>
    <t>100% publica</t>
  </si>
  <si>
    <t>GERENCIA LOCAL USAQUÉN</t>
  </si>
  <si>
    <t>104 - Secretaría General de la Alcaldía Mayor de Bogotá, D.C. – SGAMB</t>
  </si>
  <si>
    <t xml:space="preserve">GERENCIA LOCAL CHAPINERO </t>
  </si>
  <si>
    <t xml:space="preserve">12102 - GERENCIA LOCAL CHAPINERO </t>
  </si>
  <si>
    <t>105 - Veeduría Distrital</t>
  </si>
  <si>
    <t>GERENCIA LOCAL SANTAFÉ</t>
  </si>
  <si>
    <t>12103 - GERENCIA LOCAL SANTAFÉ</t>
  </si>
  <si>
    <t>11 - Fondo de Desarrollo Local de Suba</t>
  </si>
  <si>
    <t xml:space="preserve">12111 - GERENCIA LOCAL SUBA </t>
  </si>
  <si>
    <t xml:space="preserve">GERENCIA LOCAL SAN CRISTÓBAL </t>
  </si>
  <si>
    <t xml:space="preserve">12104 - GERENCIA LOCAL SAN CRISTÓBAL </t>
  </si>
  <si>
    <t>110 - Secretaría Distrital de Gobierno – SDG</t>
  </si>
  <si>
    <t xml:space="preserve">GERENCIA LOCAL USME </t>
  </si>
  <si>
    <t xml:space="preserve">12105 - GERENCIA LOCAL USME </t>
  </si>
  <si>
    <t>111 - Secretaría Distrital de Hacienda – SDH</t>
  </si>
  <si>
    <t xml:space="preserve">150000 - DIRECCIÓN SECTOR HACIENDA </t>
  </si>
  <si>
    <t xml:space="preserve">GERENCIA LOCAL TUNJUELLTO </t>
  </si>
  <si>
    <t xml:space="preserve">12106 - GERENCIA LOCAL TUNJUELLTO </t>
  </si>
  <si>
    <t>112 - Secretaría de Educación del Distrito – SED - Fondos de Servicios Educativos de los Colegios e Instituciones adscritas a la Secretaría de Educación del Distrito</t>
  </si>
  <si>
    <t xml:space="preserve">140000 - DIRECCIÓN SECTOR EDUCACIÓN </t>
  </si>
  <si>
    <t xml:space="preserve">GERENCIA LOCAL BOSA </t>
  </si>
  <si>
    <t xml:space="preserve">12107 - GERENCIA LOCAL BOSA </t>
  </si>
  <si>
    <t>113 - Secretaría Distrital de Movilidad – SDM</t>
  </si>
  <si>
    <t xml:space="preserve">80000 - DIRECCIÓN SECTOR MOVILIDAD </t>
  </si>
  <si>
    <t xml:space="preserve">GERENCIA LOCAL KENNEDY </t>
  </si>
  <si>
    <t xml:space="preserve">12108 - GERENCIA LOCAL KENNEDY </t>
  </si>
  <si>
    <t>114 - Secretaría Distrital de Salud – SDS</t>
  </si>
  <si>
    <t xml:space="preserve">GERENCIA LOCAL FONTIBÓN </t>
  </si>
  <si>
    <t xml:space="preserve">12109 - GERENCIA LOCAL FONTIBÓN </t>
  </si>
  <si>
    <t>117 - Secretaría Distrital de Desarrollo Económico – SDDE</t>
  </si>
  <si>
    <t xml:space="preserve">190000 - DIRECCIÓN SECTOR DESARROLLO ECONÓMICO, INDUSTRIA Y TURISMO </t>
  </si>
  <si>
    <t xml:space="preserve">GERENCIA LOCAL ENGATIVÁ </t>
  </si>
  <si>
    <t>118 - Secretaría Distrital del Hábitat - SDHT</t>
  </si>
  <si>
    <t xml:space="preserve">130000 - DIRECCIÓN SECTOR HÁBITAT Y AMBIENTE </t>
  </si>
  <si>
    <t xml:space="preserve">GERENCIA LOCAL SUBA </t>
  </si>
  <si>
    <t>119 - Secretaría Distrital de Cultura, Recreación y Deporte – SDCRD</t>
  </si>
  <si>
    <t xml:space="preserve">220000 - DIRECCIÓN SECTOR CULTURA, RECREACIÓN Y DEPORTE </t>
  </si>
  <si>
    <t xml:space="preserve">GERENCIA LOCAL BARRIOS UNIDOS </t>
  </si>
  <si>
    <t xml:space="preserve">12112 - GERENCIA LOCAL BARRIOS UNIDOS </t>
  </si>
  <si>
    <t>12 - Fondo de Desarrollo Local de Barrios Unidos</t>
  </si>
  <si>
    <t xml:space="preserve">GERENCIA LOCAL TEUSAQUILLO </t>
  </si>
  <si>
    <t xml:space="preserve">12113 - GERENCIA LOCAL TEUSAQUILLO </t>
  </si>
  <si>
    <t>120 - Secretaría Distrital de Planeación – SDP</t>
  </si>
  <si>
    <t xml:space="preserve">GERENCIA LOCAL MÁRTIRES </t>
  </si>
  <si>
    <t xml:space="preserve">12114 - GERENCIA LOCAL MÁRTIRES </t>
  </si>
  <si>
    <t>121 - Secretaría Distrital de la Mujer – SDM</t>
  </si>
  <si>
    <t>GERENCIA LOCAL ANTONIO NARIÑO</t>
  </si>
  <si>
    <t>12115 - GERENCIA LOCAL ANTONIO NARIÑO</t>
  </si>
  <si>
    <t>122 - Secretaría Distrital de Integración Social – SDIS</t>
  </si>
  <si>
    <t xml:space="preserve">200000 - DIRECCIÓN SECTOR INTEGRACIÓN SOCIAL </t>
  </si>
  <si>
    <t xml:space="preserve">GERENCIA LOCAL PUENTE ARANDA </t>
  </si>
  <si>
    <t xml:space="preserve">12116 - GERENCIA LOCAL PUENTE ARANDA </t>
  </si>
  <si>
    <t>125 - Departamento Administrativo del Servicio Civil Distrital – DASCD</t>
  </si>
  <si>
    <t xml:space="preserve">GERENCIA LOCAL LA CANDELARIA </t>
  </si>
  <si>
    <t xml:space="preserve">12117 - GERENCIA LOCAL LA CANDELARIA </t>
  </si>
  <si>
    <t>126 - Secretaría Distrital de Ambiente – SDA</t>
  </si>
  <si>
    <t>GERENCIA LOCAL RAFAEL URIBE URIBE</t>
  </si>
  <si>
    <t>12118 - GERENCIA LOCAL RAFAEL URIBE URIBE</t>
  </si>
  <si>
    <t>127 - Departamento Administrativo de la Defensoría del Espacio Público – DADEP</t>
  </si>
  <si>
    <t xml:space="preserve">GERENCIA LOCAL CIUDAD BOLIVAR </t>
  </si>
  <si>
    <t xml:space="preserve">12119 - GERENCIA LOCAL CIUDAD BOLIVAR </t>
  </si>
  <si>
    <t>13 - Fondo de Desarrollo Local de Teusaquillo</t>
  </si>
  <si>
    <t xml:space="preserve">GERENCIA LOCAL SUMAPAZ </t>
  </si>
  <si>
    <t xml:space="preserve">12120 - GERENCIA LOCAL SUMAPAZ </t>
  </si>
  <si>
    <t>131 - Unidad Administrativa Especial del Cuerpo Oficial de Bomberos de Bogotá – UAECOB</t>
  </si>
  <si>
    <t>Unidad Administrativa Especial</t>
  </si>
  <si>
    <t>230000 - DIRECCIÓN SECTOR SEGURIDAD, CONVIVENCIA Y JUSTICIA</t>
  </si>
  <si>
    <t xml:space="preserve">DIRECCIÓN SECTOR HÁBITAT Y AMBIENTE </t>
  </si>
  <si>
    <t>136 - Secretaría Jurídica Distrital – SJD</t>
  </si>
  <si>
    <t xml:space="preserve">90000 - DIRECCIÓN SECTOR GESTIÓN JURIDICA </t>
  </si>
  <si>
    <t xml:space="preserve">DIRECCIÓN SECTOR EDUCACIÓN </t>
  </si>
  <si>
    <t>137 - Secretaría Distrital de Seguridad, Convivencia y Justicia – SDSCJ</t>
  </si>
  <si>
    <t xml:space="preserve">DIRECCIÓN SECTOR HACIENDA </t>
  </si>
  <si>
    <t>14 - Fondo de Desarrollo Local de Los Mártires</t>
  </si>
  <si>
    <t xml:space="preserve">DIRECCIÓN SECTOR DESARROLLO ECONÓMICO, INDUSTRIA Y TURISMO </t>
  </si>
  <si>
    <t>15 - Fondo de Desarrollo Local de Antonio Nariño</t>
  </si>
  <si>
    <t xml:space="preserve">DIRECCIÓN SECTOR INTEGRACIÓN SOCIAL </t>
  </si>
  <si>
    <t>16 - Fondo de Desarrollo Local de Puente Aranda</t>
  </si>
  <si>
    <t xml:space="preserve">DIRECCIÓN SECTOR SERVICIOS PÚBLICOS </t>
  </si>
  <si>
    <t xml:space="preserve">210000 - DIRECCIÓN SECTOR SERVICIOS PÚBLICOS </t>
  </si>
  <si>
    <t>17 - Fondo de Desarrollo Local de La Candelaria</t>
  </si>
  <si>
    <t xml:space="preserve">DIRECCIÓN SECTOR CULTURA, RECREACIÓN Y DEPORTE </t>
  </si>
  <si>
    <t>18 - Fondo de Desarrollo Local de Rafael Uribe Uribe</t>
  </si>
  <si>
    <t>DIRECCIÓN SECTOR SEGURIDAD, CONVIVENCIA Y JUSTICIA</t>
  </si>
  <si>
    <t>19 - Fondo de Desarrollo Local de Ciudad Bolívar</t>
  </si>
  <si>
    <t xml:space="preserve">DIRECCIÓN SECTOR MOVILIDAD </t>
  </si>
  <si>
    <t>2 - Fondo de Desarrollo Local de Chapinero</t>
  </si>
  <si>
    <t xml:space="preserve">DIRECCIÓN SECTOR GESTIÓN JURIDICA </t>
  </si>
  <si>
    <t>20 - Fondo de Desarrollo Local de Sumapaz</t>
  </si>
  <si>
    <t>200 - Instituto para la Economía Social – IPES</t>
  </si>
  <si>
    <t>Establecimiento publico</t>
  </si>
  <si>
    <t>201 - Fondo Financiero Distrital de Salud – FFDS</t>
  </si>
  <si>
    <t>Fondo</t>
  </si>
  <si>
    <t>202 - Curaduría Urbana N° 1 de Bogotá</t>
  </si>
  <si>
    <t>Mixta</t>
  </si>
  <si>
    <t>203 - Instituto Distrital de Gestión de Riesgos y Cambio Climático – IDIGER</t>
  </si>
  <si>
    <t>204 - Instituto de Desarrollo Urbano – IDU</t>
  </si>
  <si>
    <t>205 - Curaduría Urbana N° 2 de Bogotá</t>
  </si>
  <si>
    <t>Menor 50%</t>
  </si>
  <si>
    <t xml:space="preserve">206 - Fondo de Prestaciones Económicas, Cesantías y Pensiones – FONCEP </t>
  </si>
  <si>
    <t>207 - Curaduría Urbana N° 4 de Bogotá</t>
  </si>
  <si>
    <t>208 - Caja de Vivienda Popular – CVP</t>
  </si>
  <si>
    <t>209 - Curaduría Urbana N° 3 de Bogotá</t>
  </si>
  <si>
    <t>210 - Curaduría Urbana N° 5 de Bogotá</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</si>
  <si>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</si>
  <si>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</si>
  <si>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</si>
  <si>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</si>
  <si>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</si>
  <si>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</si>
  <si>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</si>
  <si>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</si>
  <si>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</si>
  <si>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</si>
  <si>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</si>
  <si>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</si>
  <si>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</si>
  <si>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229 - Instituto Distrital de Protección y Bienestar Animal – IDPYBA</t>
  </si>
  <si>
    <t>230 - Universidad Distrital Francisco José de Caldas</t>
  </si>
  <si>
    <t>Ente Autonomo</t>
  </si>
  <si>
    <t>240 - Lotería de Bogotá</t>
  </si>
  <si>
    <t>Empresa Industrial y Comercial</t>
  </si>
  <si>
    <t>260 - Canal Capital</t>
  </si>
  <si>
    <t xml:space="preserve">262 - Empresa de Transporte del Tercer Milenio - Transmilenio S.A. </t>
  </si>
  <si>
    <t xml:space="preserve">263 - Empresa de Renovación y Desarrollo Urbano de Bogotá D.C. – ERU. </t>
  </si>
  <si>
    <t>264 - Aguas de Bogotá S.A. E.S.P.</t>
  </si>
  <si>
    <t xml:space="preserve">265 - Empresa de Acueducto y Alcantarillado de Bogotá, EAAB -E.S.P.  </t>
  </si>
  <si>
    <t xml:space="preserve">266 - Metro de Bogotá S.A. </t>
  </si>
  <si>
    <t>268 - Operadora Distrital de Transporte S.A.S.</t>
  </si>
  <si>
    <t>Publica con contratacion mixta</t>
  </si>
  <si>
    <t>269 - Agencia de Analítica de Datos SAS - AGATA</t>
  </si>
  <si>
    <t>Entidad Descentralizada</t>
  </si>
  <si>
    <t>3 - Fondo de Desarrollo Local de Santa Fe</t>
  </si>
  <si>
    <t xml:space="preserve">311 - Terminal de Transporte S.A.  </t>
  </si>
  <si>
    <t xml:space="preserve">317 - Corporación para el Desarrollo y la Productividad Bogotá Región - INVEST IN BOGOTÁ. </t>
  </si>
  <si>
    <t>4 - Fondo de Desarrollo Local de San Cristóbal</t>
  </si>
  <si>
    <t xml:space="preserve">423 - Subred Integrada de Servicios de Salud Centro Oriente E.S.E.   </t>
  </si>
  <si>
    <t>Subred</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</si>
  <si>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</si>
  <si>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</si>
  <si>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</si>
  <si>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</si>
  <si>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429 - Instituto Distrital de Ciencia, Biotecnología e Innovación en Salud – IDCBIS</t>
  </si>
  <si>
    <t>430 - Entidad de Gestión Administrativa y Técnica – EGAT</t>
  </si>
  <si>
    <t>431 - ENEL Colombia S.A. E.S.P.</t>
  </si>
  <si>
    <t>5 - Fondo de Desarrollo Local de Usme</t>
  </si>
  <si>
    <t>500 - Fondo Distrital para la Gestión de Riesgos y Cambio Climático de Bogotá D.C. –FONDIGER</t>
  </si>
  <si>
    <t>501 -Agencia Distrital para la Educación Superior, la Ciencia y la Tecnología - ATENEA</t>
  </si>
  <si>
    <t>515 - Corporación Maloka de Ciencia, Tecnología e Innovación – MALOKA</t>
  </si>
  <si>
    <t>6 - Fondo de Desarrollo Local de Tunjuelito</t>
  </si>
  <si>
    <t>7 - Fondo de Desarrollo Local de Bosa</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</si>
  <si>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</si>
  <si>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</si>
  <si>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</si>
  <si>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</si>
  <si>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</si>
  <si>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</si>
  <si>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</si>
  <si>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</si>
  <si>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</si>
  <si>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</si>
  <si>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8 - Fondo de Desarrollo Local de Kennedy</t>
  </si>
  <si>
    <t>MUESTRA</t>
  </si>
  <si>
    <t>9 - Fondo de Desarrollo Local de Fontibón</t>
  </si>
  <si>
    <t>Pedro Paramo</t>
  </si>
  <si>
    <t>Casas refugio</t>
  </si>
  <si>
    <t>Carlos Gomez</t>
  </si>
  <si>
    <t>CONCEPTO CONSOLIDADO AUDITORÍA DE DESEMPEÑO</t>
  </si>
  <si>
    <t>RANGOS DE CALIFICACIÓN CONCEPTUAL AUDITORÍA DE DESEMPEÑO</t>
  </si>
  <si>
    <t>CONCEPTO AUDITORÍA</t>
  </si>
  <si>
    <t>Aspecto Clave:</t>
  </si>
  <si>
    <t>Principio relacionado:</t>
  </si>
  <si>
    <t>Enfoque:</t>
  </si>
  <si>
    <t>Fuente de Criterio y Criterio:</t>
  </si>
  <si>
    <t>Tipo de Materialidad:</t>
  </si>
  <si>
    <t>Base seleccionada o Aspecto cualitativo:</t>
  </si>
  <si>
    <t>Valor / Cantidad / Magnitud:</t>
  </si>
  <si>
    <t>Condición para que sea material o de importancia relativa:</t>
  </si>
  <si>
    <t>Valoración del Riesgo:</t>
  </si>
  <si>
    <r>
      <t>Valor materialidad</t>
    </r>
    <r>
      <rPr>
        <b/>
        <sz val="11"/>
        <color rgb="FFFF0000"/>
        <rFont val="Arial"/>
        <family val="2"/>
      </rPr>
      <t xml:space="preserve"> (Cuantitativa):</t>
    </r>
  </si>
  <si>
    <t>Naturaleza del Hallazgo:</t>
  </si>
  <si>
    <t>Origen o situación:</t>
  </si>
  <si>
    <t>Valor (cuantitativo) o Porcentaje (cualitativo) de la Incorrección, desviaciones e incumplimientos:</t>
  </si>
  <si>
    <r>
      <t xml:space="preserve">% Participación Incorrecciones, Desviaciones y/o Incumplimientos </t>
    </r>
    <r>
      <rPr>
        <b/>
        <sz val="11"/>
        <color rgb="FFFF0000"/>
        <rFont val="Arial"/>
        <family val="2"/>
      </rPr>
      <t>(Cuantitativa):</t>
    </r>
  </si>
  <si>
    <t>Resultado con Afectación de Hallazgos:</t>
  </si>
  <si>
    <t>Impacto y/o Beneficio Social:</t>
  </si>
  <si>
    <r>
      <t xml:space="preserve">Resultado Final </t>
    </r>
    <r>
      <rPr>
        <b/>
        <sz val="11"/>
        <color rgb="FFFF0000"/>
        <rFont val="Arial"/>
        <family val="2"/>
      </rPr>
      <t>(con Afectación de Hallazgos e Impacto y/o Beneficio Social):</t>
    </r>
  </si>
  <si>
    <t>Concepto:</t>
  </si>
  <si>
    <t>&gt;=75% &lt;=100%</t>
  </si>
  <si>
    <t>&lt;65%</t>
  </si>
  <si>
    <t>PDVCF</t>
  </si>
  <si>
    <r>
      <rPr>
        <b/>
        <sz val="10"/>
        <color rgb="FF000000"/>
        <rFont val="Arial"/>
        <family val="2"/>
      </rPr>
      <t xml:space="preserve">PDVCF: </t>
    </r>
    <r>
      <rPr>
        <b/>
        <sz val="10"/>
        <color rgb="FFA6A6A6"/>
        <rFont val="Arial"/>
        <family val="2"/>
      </rPr>
      <t>XXXX vigencia</t>
    </r>
  </si>
  <si>
    <t>% de Materialidad Mínimo:</t>
  </si>
  <si>
    <t>% de Materialidad Máximo:</t>
  </si>
  <si>
    <t>% de Materialidad Usado:</t>
  </si>
  <si>
    <t>Columna1</t>
  </si>
  <si>
    <t>Columna2</t>
  </si>
  <si>
    <t>Insidencia del Hallazgo:</t>
  </si>
  <si>
    <r>
      <rPr>
        <b/>
        <sz val="12"/>
        <rFont val="Arial"/>
        <family val="2"/>
      </rPr>
      <t>3.2. Materialidad de Planeación (MP)</t>
    </r>
    <r>
      <rPr>
        <sz val="12"/>
        <rFont val="Arial"/>
        <family val="2"/>
      </rPr>
      <t>: el auditor en fase de planeación determina para cada aspecto clave, pregunta o hipótesis el tipo de materialidad, la base seleccionada (en caso cuantitativo) o el aspecto cualitativo (en caso cualitativo), los valores o cantidades asociadas a la base o al aspecto cualitativo, la condición para que sea material o de importancia relativa y su respectiva valoración de riesgo. Dependiendo de la valoración de riesgo escogida, el formato determina automáticamente el rango de materialidad señalados en la sección 2 del presente instructivo. En la casilla "</t>
    </r>
    <r>
      <rPr>
        <b/>
        <i/>
        <sz val="12"/>
        <rFont val="Arial"/>
        <family val="2"/>
      </rPr>
      <t>% de materialidad usado</t>
    </r>
    <r>
      <rPr>
        <sz val="12"/>
        <rFont val="Arial"/>
        <family val="2"/>
      </rPr>
      <t>", el auditor precisa el nivel de materialidad dentro del rango establecido, según su juicio profesional. Para el caso que el tipo de materialidad sea cuantitativa, el formato mostrará el valor de materialildad automáticamente.</t>
    </r>
  </si>
  <si>
    <t>Código formato:
PVCGF-05-05
Versión: 2.0</t>
  </si>
  <si>
    <t>Código formato: PVCGF-05-05
Versión: 2.0</t>
  </si>
  <si>
    <t>Versión: 2.0</t>
  </si>
  <si>
    <t xml:space="preserve"> </t>
  </si>
  <si>
    <t>EVALUACIÓN DEL PROGRAMA DE ALIMENTACIÓN ESCOLAR - PAE</t>
  </si>
  <si>
    <t>El Decreto Presidencial No. 470 del 24 de marzo de 2020, “Por el cual se dictan
medidas que brindan herramientas a las entidades territoriales para garantizar la
ejecución del Programa de Alimentación Escolar y la prestación del servicio público
de educación preescolar, básica y media, dentro del Estado de Emergencia
Económica, Social y Ecológica”, establece en el Artículo 1.;Resolución No. 0006 del 25 de marzo de 2020, expedida por el Ministerio de Educación Nacional, Por la cual se adicionan Transitoriamente “Los Lineamientos Técnicos - Administrativos, los Estándares y las Condiciones Mínimas del Programa de Alimentación Escolar – PAE”</t>
  </si>
  <si>
    <t>OBJETIVO 2: Evaluar la eficiencia y la eficacia de los sistemas institucionales para supervisar el estado en que la alimentación es entregada a los beneficiarios.</t>
  </si>
  <si>
    <t>Clave 1: Programa de Alimentación Escolar – PAE</t>
  </si>
  <si>
    <t>OBJETIVO 3: Verificar que los productos y servicios recibidos cumplan con las especificaciones definidas, se encuentren en funcionamiento y hayan contribuido al fin para el cual fueron adquiridos.</t>
  </si>
  <si>
    <t>OBJETIVO 1: Verificar la gestión de los recursos economicos entregados bajo el marco del PAE</t>
  </si>
  <si>
    <t>Hipótesis 1.2. La alimentacion entregada  a los estudiantes NO se hace bajo estrictos nieveles de calidad y salubridad</t>
  </si>
  <si>
    <t>CC</t>
  </si>
  <si>
    <t>Concepto</t>
  </si>
  <si>
    <t>Impacto/Incidencia Hallazgos</t>
  </si>
  <si>
    <t>Materialidad</t>
  </si>
  <si>
    <t>Concepto Materialidad:</t>
  </si>
  <si>
    <t>Concepto Incidencia/Impacto/Fiscal:</t>
  </si>
  <si>
    <t>Instrumento de planeación, materialidad y concepto
Planeación</t>
  </si>
  <si>
    <t>Pregunta 1.1. Se generó sobrecostos por el suministro de los alimentos entregados a los beneficiarios?</t>
  </si>
  <si>
    <t>Lineamientos técnicos - administrativos, los estándares y las condiciones mínimas del Programa de Alimentación Escolar – PAE,</t>
  </si>
  <si>
    <t>Clave 2: Estándares y las condiciones mínimas del Programa de Alimentación Escolar – PAE,</t>
  </si>
  <si>
    <t>Recursos ejecutados en el Proyecto de inversión</t>
  </si>
  <si>
    <t>Instrumento de planeación, materialidad y concepto
Instructivo materialidad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</si>
</sst>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4" formatCode="_-&quot;$&quot;\ * #,##0.00_-;\-&quot;$&quot;\ * #,##0.00_-;_-&quot;$&quot;\ * &quot;-&quot;??_-;_-@_-"/>
    <numFmt numFmtId="164" formatCode="_-&quot;$&quot;* #,##0.00_-;\-&quot;$&quot;* #,##0.00_-;_-&quot;$&quot;* &quot;-&quot;??_-;_-@_-"/>
    <numFmt numFmtId="165" formatCode="0.0%"/>
  </numFmts>
  <fonts count="64"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16"/>
      <color theme="1"/>
      <name val="Arial"/>
      <family val="2"/>
    </font>
    <font>
      <b/>
      <sz val="10"/>
      <name val="Arial"/>
      <family val="2"/>
    </font>
    <font>
      <sz val="10"/>
      <name val="Arial"/>
      <family val="2"/>
    </font>
    <font>
      <b/>
      <sz val="10"/>
      <color rgb="FF000000"/>
      <name val="Arial"/>
      <family val="2"/>
    </font>
    <font>
      <b/>
      <sz val="10"/>
      <color rgb="FFA6A6A6"/>
      <name val="Arial"/>
      <family val="2"/>
    </font>
    <font>
      <b/>
      <sz val="10"/>
      <color rgb="FFFF0000"/>
      <name val="Arial"/>
      <family val="2"/>
    </font>
    <font>
      <sz val="10"/>
      <color rgb="FF000000"/>
      <name val="Arial"/>
      <family val="2"/>
    </font>
    <font>
      <b/>
      <sz val="9"/>
      <name val="Arial"/>
      <family val="2"/>
    </font>
    <font>
      <b/>
      <sz val="9"/>
      <color rgb="FF000000"/>
      <name val="Arial"/>
      <family val="2"/>
    </font>
    <font>
      <b/>
      <sz val="9"/>
      <color rgb="FFA6A6A6"/>
      <name val="Arial"/>
      <family val="2"/>
    </font>
    <font>
      <b/>
      <sz val="9"/>
      <color rgb="FFFFFFFF"/>
      <name val="Arial"/>
      <family val="2"/>
    </font>
    <font>
      <b/>
      <sz val="9"/>
      <color theme="1"/>
      <name val="Arial"/>
      <family val="2"/>
    </font>
    <font>
      <sz val="9"/>
      <color rgb="FFA6A6A6"/>
      <name val="Arial"/>
      <family val="2"/>
    </font>
    <font>
      <sz val="11"/>
      <color theme="1"/>
      <name val="Arial"/>
      <family val="2"/>
    </font>
    <font>
      <b/>
      <sz val="10"/>
      <color theme="1"/>
      <name val="Arial"/>
      <family val="2"/>
    </font>
    <font>
      <sz val="10"/>
      <color theme="1"/>
      <name val="Arial"/>
      <family val="2"/>
    </font>
    <font>
      <b/>
      <sz val="11"/>
      <color rgb="FF000000"/>
      <name val="Arial"/>
      <family val="2"/>
    </font>
    <font>
      <b/>
      <sz val="11"/>
      <color rgb="FF000000"/>
      <name val="Calibri"/>
      <family val="2"/>
      <scheme val="minor"/>
    </font>
    <font>
      <sz val="12"/>
      <color rgb="FF000000"/>
      <name val="Arial"/>
      <family val="2"/>
    </font>
    <font>
      <sz val="12"/>
      <color theme="1"/>
      <name val="Calibri"/>
      <family val="2"/>
      <scheme val="minor"/>
    </font>
    <font>
      <b/>
      <sz val="9"/>
      <color theme="1"/>
      <name val="Calibri"/>
      <family val="2"/>
      <scheme val="minor"/>
    </font>
    <font>
      <sz val="9"/>
      <color indexed="8"/>
      <name val="Calibri"/>
      <family val="2"/>
    </font>
    <font>
      <b/>
      <sz val="9"/>
      <color indexed="8"/>
      <name val="Calibri"/>
      <family val="2"/>
    </font>
    <font>
      <sz val="9"/>
      <color theme="1"/>
      <name val="Calibri"/>
      <family val="2"/>
      <scheme val="minor"/>
    </font>
    <font>
      <sz val="9"/>
      <color theme="1"/>
      <name val="Arial"/>
      <family val="2"/>
    </font>
    <font>
      <b/>
      <sz val="9"/>
      <color indexed="81"/>
      <name val="Tahoma"/>
      <family val="2"/>
    </font>
    <font>
      <sz val="9"/>
      <color indexed="81"/>
      <name val="Tahoma"/>
      <family val="2"/>
    </font>
    <font>
      <b/>
      <sz val="14"/>
      <name val="Arial"/>
      <family val="2"/>
    </font>
    <font>
      <sz val="10"/>
      <color theme="1"/>
      <name val="Calibri"/>
      <family val="2"/>
      <scheme val="minor"/>
    </font>
    <font>
      <sz val="11"/>
      <color theme="0"/>
      <name val="Calibri"/>
      <family val="2"/>
      <scheme val="minor"/>
    </font>
    <font>
      <sz val="8"/>
      <name val="Calibri"/>
      <family val="2"/>
      <scheme val="minor"/>
    </font>
    <font>
      <b/>
      <sz val="11"/>
      <color theme="1"/>
      <name val="Arial"/>
      <family val="2"/>
    </font>
    <font>
      <b/>
      <sz val="11"/>
      <color theme="0"/>
      <name val="Arial"/>
      <family val="2"/>
    </font>
    <font>
      <b/>
      <sz val="11"/>
      <name val="Arial"/>
      <family val="2"/>
    </font>
    <font>
      <u/>
      <sz val="11"/>
      <color theme="1"/>
      <name val="Arial"/>
      <family val="2"/>
    </font>
    <font>
      <sz val="12"/>
      <color theme="1"/>
      <name val="Arial"/>
      <family val="2"/>
    </font>
    <font>
      <b/>
      <sz val="16"/>
      <name val="Arial"/>
      <family val="2"/>
    </font>
    <font>
      <b/>
      <sz val="11"/>
      <color theme="0"/>
      <name val="Calibri"/>
      <family val="2"/>
      <scheme val="minor"/>
    </font>
    <font>
      <b/>
      <sz val="11"/>
      <color theme="1"/>
      <name val="Arial"/>
      <family val="2"/>
    </font>
    <font>
      <b/>
      <sz val="14"/>
      <color theme="0"/>
      <name val="Arial"/>
      <family val="2"/>
    </font>
    <font>
      <sz val="6.5"/>
      <name val="Arial"/>
      <family val="2"/>
    </font>
    <font>
      <b/>
      <sz val="6.5"/>
      <name val="Arial"/>
      <family val="2"/>
    </font>
    <font>
      <b/>
      <sz val="11"/>
      <color rgb="FFFFFFFF"/>
      <name val="Arial"/>
      <family val="2"/>
    </font>
    <font>
      <b/>
      <sz val="12"/>
      <color theme="0"/>
      <name val="Arial"/>
      <family val="2"/>
    </font>
    <font>
      <sz val="12"/>
      <name val="Arial"/>
      <family val="2"/>
    </font>
    <font>
      <b/>
      <sz val="12"/>
      <name val="Arial"/>
      <family val="2"/>
    </font>
    <font>
      <b/>
      <i/>
      <sz val="12"/>
      <name val="Arial"/>
      <family val="2"/>
    </font>
    <font>
      <u/>
      <sz val="12"/>
      <name val="Arial"/>
      <family val="2"/>
    </font>
    <font>
      <sz val="8"/>
      <name val="Arial"/>
      <family val="2"/>
    </font>
    <font>
      <sz val="8"/>
      <color theme="1"/>
      <name val="Arial"/>
      <family val="2"/>
    </font>
    <font>
      <i/>
      <sz val="11"/>
      <color theme="1"/>
      <name val="Arial"/>
      <family val="2"/>
    </font>
    <font>
      <b/>
      <sz val="10"/>
      <color theme="0"/>
      <name val="Arial"/>
      <family val="2"/>
    </font>
    <font>
      <b/>
      <sz val="11"/>
      <color rgb="FFFF0000"/>
      <name val="Arial"/>
      <family val="2"/>
    </font>
    <font>
      <sz val="11"/>
      <color rgb="FFFF0000"/>
      <name val="Arial"/>
      <family val="2"/>
    </font>
    <font>
      <sz val="12"/>
      <color rgb="FF9C0006"/>
      <name val="Arial"/>
      <family val="2"/>
    </font>
    <font>
      <sz val="11"/>
      <color indexed="8"/>
      <name val="Calibri"/>
      <family val="2"/>
    </font>
    <font>
      <sz val="9"/>
      <color rgb="FF9C6500"/>
      <name val="Arial"/>
      <family val="2"/>
    </font>
    <font>
      <sz val="9"/>
      <color rgb="FF9C0006"/>
      <name val="Arial"/>
      <family val="2"/>
    </font>
  </fonts>
  <fills count="32">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rgb="FFC00000"/>
        <bgColor indexed="64"/>
      </patternFill>
    </fill>
    <fill>
      <patternFill patternType="solid">
        <fgColor rgb="FFDBE5F1"/>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rgb="FF0070C0"/>
        <bgColor indexed="64"/>
      </patternFill>
    </fill>
    <fill>
      <patternFill patternType="solid">
        <fgColor rgb="FF5B9BD5"/>
        <bgColor indexed="64"/>
      </patternFill>
    </fill>
    <fill>
      <patternFill patternType="solid">
        <fgColor rgb="FFD9E1F2"/>
        <bgColor indexed="64"/>
      </patternFill>
    </fill>
    <fill>
      <patternFill patternType="solid">
        <fgColor theme="4" tint="-0.249977111117893"/>
        <bgColor indexed="64"/>
      </patternFill>
    </fill>
    <fill>
      <patternFill patternType="solid">
        <fgColor rgb="FFA9D08E"/>
        <bgColor indexed="64"/>
      </patternFill>
    </fill>
    <fill>
      <patternFill patternType="solid">
        <fgColor rgb="FFFFC7CE"/>
      </patternFill>
    </fill>
    <fill>
      <patternFill patternType="solid">
        <fgColor rgb="FFBFBFBF"/>
        <bgColor indexed="64"/>
      </patternFill>
    </fill>
    <fill>
      <patternFill patternType="solid">
        <fgColor indexed="26"/>
      </patternFill>
    </fill>
  </fills>
  <borders count="90">
    <border>
      <left/>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22"/>
      </left>
      <right style="thin">
        <color indexed="22"/>
      </right>
      <top style="thin">
        <color indexed="22"/>
      </top>
      <bottom style="thin">
        <color indexed="22"/>
      </bottom>
      <diagonal/>
    </border>
    <border>
      <left/>
      <right style="medium">
        <color indexed="64"/>
      </right>
      <top style="thin">
        <color indexed="64"/>
      </top>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2" fillId="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 fillId="19" borderId="0" applyNumberFormat="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60" fillId="29" borderId="0" applyNumberFormat="0" applyBorder="0" applyAlignment="0" applyProtection="0"/>
    <xf numFmtId="0" fontId="2" fillId="0" borderId="0"/>
    <xf numFmtId="0" fontId="61" fillId="31" borderId="88" applyNumberFormat="0" applyFont="0" applyAlignment="0" applyProtection="0"/>
    <xf numFmtId="42" fontId="2" fillId="0" borderId="0" applyFont="0" applyFill="0" applyBorder="0" applyAlignment="0" applyProtection="0"/>
  </cellStyleXfs>
  <cellXfs count="439">
    <xf numFmtId="0" fontId="0" fillId="0" borderId="0" xfId="0"/>
    <xf numFmtId="0" fontId="6" fillId="3" borderId="0" xfId="0" applyFont="1" applyFill="1" applyAlignment="1">
      <alignment vertical="center"/>
    </xf>
    <xf numFmtId="0" fontId="5" fillId="3" borderId="0" xfId="0" applyFont="1" applyFill="1" applyAlignment="1" applyProtection="1">
      <alignment horizontal="center" vertical="center" wrapText="1"/>
      <protection hidden="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Border="1" applyAlignment="1">
      <alignment vertical="center"/>
    </xf>
    <xf numFmtId="0" fontId="8" fillId="0" borderId="0" xfId="0" applyFont="1" applyAlignment="1">
      <alignment vertical="center"/>
    </xf>
    <xf numFmtId="0" fontId="7" fillId="0" borderId="10" xfId="0" applyFont="1" applyBorder="1" applyAlignment="1">
      <alignment vertical="center"/>
    </xf>
    <xf numFmtId="0" fontId="7" fillId="0" borderId="10" xfId="0" applyFont="1" applyBorder="1" applyAlignment="1">
      <alignment horizontal="left" vertical="center"/>
    </xf>
    <xf numFmtId="0" fontId="11" fillId="0" borderId="0" xfId="0" applyFont="1" applyAlignment="1">
      <alignment horizontal="left"/>
    </xf>
    <xf numFmtId="0" fontId="8" fillId="0" borderId="10" xfId="0" applyFont="1" applyBorder="1" applyAlignment="1">
      <alignment vertical="center"/>
    </xf>
    <xf numFmtId="0" fontId="11" fillId="0" borderId="8" xfId="0" applyFont="1" applyBorder="1" applyAlignment="1">
      <alignment horizontal="left"/>
    </xf>
    <xf numFmtId="0" fontId="7" fillId="0" borderId="0" xfId="0" applyFont="1" applyAlignment="1">
      <alignment horizontal="left"/>
    </xf>
    <xf numFmtId="0" fontId="7" fillId="0" borderId="8" xfId="0" applyFont="1" applyBorder="1" applyAlignment="1">
      <alignment horizontal="left"/>
    </xf>
    <xf numFmtId="0" fontId="7" fillId="0" borderId="12" xfId="0" applyFont="1" applyBorder="1" applyAlignment="1">
      <alignment horizontal="left"/>
    </xf>
    <xf numFmtId="0" fontId="8" fillId="0" borderId="13" xfId="0" applyFont="1" applyBorder="1" applyAlignment="1">
      <alignment vertical="center"/>
    </xf>
    <xf numFmtId="0" fontId="16" fillId="4" borderId="22" xfId="0" applyFont="1" applyFill="1" applyBorder="1" applyAlignment="1">
      <alignment vertical="center" wrapText="1"/>
    </xf>
    <xf numFmtId="0" fontId="17" fillId="5" borderId="22"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6" fillId="4" borderId="22" xfId="0" applyFont="1" applyFill="1" applyBorder="1" applyAlignment="1">
      <alignment horizontal="center" vertical="top" wrapText="1"/>
    </xf>
    <xf numFmtId="0" fontId="16" fillId="4" borderId="23" xfId="0" applyFont="1" applyFill="1" applyBorder="1" applyAlignment="1">
      <alignment horizontal="center" vertical="top" wrapText="1"/>
    </xf>
    <xf numFmtId="0" fontId="16" fillId="4" borderId="24" xfId="0" applyFont="1" applyFill="1" applyBorder="1" applyAlignment="1">
      <alignment horizontal="center" vertical="top" wrapText="1"/>
    </xf>
    <xf numFmtId="0" fontId="18" fillId="5" borderId="22" xfId="0" applyFont="1" applyFill="1" applyBorder="1" applyAlignment="1">
      <alignment horizontal="left" vertical="top" wrapText="1"/>
    </xf>
    <xf numFmtId="0" fontId="18" fillId="5" borderId="23" xfId="0" applyFont="1" applyFill="1" applyBorder="1" applyAlignment="1">
      <alignment horizontal="left" vertical="top" wrapText="1"/>
    </xf>
    <xf numFmtId="0" fontId="18" fillId="5" borderId="24" xfId="0" applyFont="1" applyFill="1" applyBorder="1" applyAlignment="1">
      <alignment horizontal="left" vertical="top" wrapText="1"/>
    </xf>
    <xf numFmtId="0" fontId="19" fillId="0" borderId="0" xfId="0" applyFont="1"/>
    <xf numFmtId="0" fontId="19" fillId="0" borderId="0" xfId="0" applyFont="1" applyAlignment="1">
      <alignment horizontal="center"/>
    </xf>
    <xf numFmtId="0" fontId="19" fillId="0" borderId="5" xfId="0" applyFont="1" applyBorder="1"/>
    <xf numFmtId="0" fontId="19" fillId="0" borderId="35" xfId="0" applyFont="1" applyBorder="1"/>
    <xf numFmtId="0" fontId="19" fillId="0" borderId="36" xfId="0" applyFont="1" applyBorder="1"/>
    <xf numFmtId="0" fontId="19" fillId="0" borderId="9" xfId="0" applyFont="1" applyBorder="1"/>
    <xf numFmtId="0" fontId="19" fillId="0" borderId="37" xfId="0" applyFont="1" applyBorder="1"/>
    <xf numFmtId="0" fontId="19" fillId="0" borderId="38" xfId="0" applyFont="1" applyBorder="1"/>
    <xf numFmtId="0" fontId="19" fillId="0" borderId="39" xfId="0" applyFont="1" applyBorder="1"/>
    <xf numFmtId="0" fontId="19" fillId="0" borderId="40" xfId="0" applyFont="1" applyBorder="1"/>
    <xf numFmtId="0" fontId="19" fillId="0" borderId="41" xfId="0" applyFont="1" applyBorder="1"/>
    <xf numFmtId="0" fontId="19" fillId="0" borderId="42" xfId="0" applyFont="1" applyBorder="1"/>
    <xf numFmtId="0" fontId="19" fillId="0" borderId="1" xfId="0" applyFont="1" applyBorder="1" applyAlignment="1">
      <alignment vertical="top"/>
    </xf>
    <xf numFmtId="0" fontId="19" fillId="0" borderId="11" xfId="0" applyFont="1" applyBorder="1" applyAlignment="1">
      <alignment vertical="top"/>
    </xf>
    <xf numFmtId="0" fontId="19" fillId="0" borderId="43" xfId="0" applyFont="1" applyBorder="1"/>
    <xf numFmtId="0" fontId="19" fillId="0" borderId="44" xfId="0" applyFont="1" applyBorder="1"/>
    <xf numFmtId="0" fontId="0" fillId="6" borderId="0" xfId="0" applyFill="1"/>
    <xf numFmtId="0" fontId="20" fillId="0" borderId="0" xfId="0" applyFont="1" applyAlignment="1" applyProtection="1">
      <alignment vertical="center"/>
      <protection hidden="1"/>
    </xf>
    <xf numFmtId="0" fontId="20" fillId="0" borderId="45" xfId="0" applyFont="1" applyBorder="1" applyAlignment="1" applyProtection="1">
      <alignment horizontal="center" vertical="center" wrapText="1"/>
      <protection hidden="1"/>
    </xf>
    <xf numFmtId="0" fontId="21" fillId="0" borderId="0" xfId="0" applyFont="1" applyAlignment="1" applyProtection="1">
      <alignment vertical="center"/>
      <protection hidden="1"/>
    </xf>
    <xf numFmtId="0" fontId="3" fillId="0" borderId="0" xfId="0" applyFont="1"/>
    <xf numFmtId="0" fontId="0" fillId="0" borderId="0" xfId="0" applyAlignment="1" applyProtection="1">
      <alignment vertical="center"/>
      <protection hidden="1"/>
    </xf>
    <xf numFmtId="0" fontId="0" fillId="0" borderId="0" xfId="0" applyAlignment="1">
      <alignment vertical="center"/>
    </xf>
    <xf numFmtId="0" fontId="25" fillId="0" borderId="0" xfId="0" applyFont="1" applyAlignment="1" applyProtection="1">
      <alignment vertical="center"/>
      <protection hidden="1"/>
    </xf>
    <xf numFmtId="0" fontId="0" fillId="0" borderId="0" xfId="0"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19" fillId="0" borderId="0" xfId="0" applyFont="1" applyAlignment="1" applyProtection="1">
      <alignment vertical="center" wrapText="1"/>
      <protection hidden="1"/>
    </xf>
    <xf numFmtId="0" fontId="34" fillId="0" borderId="0" xfId="0" applyFont="1" applyAlignment="1">
      <alignment vertical="center" wrapText="1"/>
    </xf>
    <xf numFmtId="0" fontId="34" fillId="0" borderId="0" xfId="0" applyFont="1" applyAlignment="1" applyProtection="1">
      <alignment vertical="center" wrapText="1"/>
      <protection hidden="1"/>
    </xf>
    <xf numFmtId="0" fontId="0" fillId="0" borderId="0" xfId="0" applyAlignment="1">
      <alignment horizontal="left" vertical="center"/>
    </xf>
    <xf numFmtId="0" fontId="0" fillId="0" borderId="0" xfId="0" applyAlignment="1" applyProtection="1">
      <alignment horizontal="left" vertical="center"/>
      <protection hidden="1"/>
    </xf>
    <xf numFmtId="0" fontId="19" fillId="0" borderId="0" xfId="0" applyFont="1" applyAlignment="1" applyProtection="1">
      <alignment vertical="center"/>
      <protection hidden="1"/>
    </xf>
    <xf numFmtId="0" fontId="37" fillId="0" borderId="0" xfId="0" applyFont="1" applyAlignment="1" applyProtection="1">
      <alignment vertical="center"/>
      <protection hidden="1"/>
    </xf>
    <xf numFmtId="0" fontId="19" fillId="0" borderId="0" xfId="0" applyFont="1" applyAlignment="1">
      <alignment vertical="center"/>
    </xf>
    <xf numFmtId="0" fontId="39" fillId="0" borderId="0" xfId="0" applyFont="1" applyAlignment="1" applyProtection="1">
      <alignment vertical="center"/>
      <protection hidden="1"/>
    </xf>
    <xf numFmtId="0" fontId="37" fillId="0" borderId="0" xfId="0" applyFont="1" applyAlignment="1" applyProtection="1">
      <alignment horizontal="right" vertical="center"/>
      <protection hidden="1"/>
    </xf>
    <xf numFmtId="0" fontId="19" fillId="0" borderId="0" xfId="0" applyFont="1" applyAlignment="1" applyProtection="1">
      <alignment horizontal="left" vertical="center"/>
      <protection locked="0"/>
    </xf>
    <xf numFmtId="0" fontId="41" fillId="0" borderId="0" xfId="0" applyFont="1" applyAlignment="1" applyProtection="1">
      <alignment vertical="center" wrapText="1"/>
      <protection hidden="1"/>
    </xf>
    <xf numFmtId="0" fontId="41" fillId="0" borderId="0" xfId="0" applyFont="1" applyAlignment="1" applyProtection="1">
      <alignment vertical="center"/>
      <protection hidden="1"/>
    </xf>
    <xf numFmtId="0" fontId="41" fillId="0" borderId="0" xfId="0" applyFont="1" applyAlignment="1" applyProtection="1">
      <alignment horizontal="left" vertical="center"/>
      <protection hidden="1"/>
    </xf>
    <xf numFmtId="9" fontId="19" fillId="15" borderId="23" xfId="2" applyFont="1" applyFill="1" applyBorder="1" applyAlignment="1" applyProtection="1">
      <alignment horizontal="center" vertical="center" wrapText="1"/>
      <protection hidden="1"/>
    </xf>
    <xf numFmtId="9" fontId="19" fillId="15" borderId="24" xfId="2" applyFont="1" applyFill="1" applyBorder="1" applyAlignment="1" applyProtection="1">
      <alignment horizontal="center" vertical="center" wrapText="1"/>
      <protection hidden="1"/>
    </xf>
    <xf numFmtId="0" fontId="19" fillId="0" borderId="67" xfId="0" applyFont="1" applyBorder="1" applyAlignment="1" applyProtection="1">
      <alignment horizontal="center" vertical="center"/>
      <protection hidden="1"/>
    </xf>
    <xf numFmtId="0" fontId="19" fillId="0" borderId="58" xfId="0" applyFont="1" applyBorder="1" applyAlignment="1" applyProtection="1">
      <alignment horizontal="center" vertical="center"/>
      <protection hidden="1"/>
    </xf>
    <xf numFmtId="0" fontId="19" fillId="0" borderId="59" xfId="0" applyFont="1" applyBorder="1" applyAlignment="1" applyProtection="1">
      <alignment horizontal="center" vertical="center"/>
      <protection hidden="1"/>
    </xf>
    <xf numFmtId="9" fontId="19" fillId="15" borderId="22" xfId="2" applyFont="1" applyFill="1" applyBorder="1" applyAlignment="1" applyProtection="1">
      <alignment horizontal="center" vertical="center" wrapText="1"/>
      <protection hidden="1"/>
    </xf>
    <xf numFmtId="0" fontId="19" fillId="15" borderId="22" xfId="0" applyFont="1" applyFill="1" applyBorder="1" applyAlignment="1" applyProtection="1">
      <alignment horizontal="center" vertical="center" wrapText="1"/>
      <protection locked="0" hidden="1"/>
    </xf>
    <xf numFmtId="0" fontId="19" fillId="15" borderId="23" xfId="0" applyFont="1" applyFill="1" applyBorder="1" applyAlignment="1" applyProtection="1">
      <alignment horizontal="center" vertical="center" wrapText="1"/>
      <protection locked="0" hidden="1"/>
    </xf>
    <xf numFmtId="0" fontId="19" fillId="15" borderId="24" xfId="0" applyFont="1" applyFill="1" applyBorder="1" applyAlignment="1" applyProtection="1">
      <alignment horizontal="center" vertical="center" wrapText="1"/>
      <protection locked="0" hidden="1"/>
    </xf>
    <xf numFmtId="0" fontId="17" fillId="5" borderId="28" xfId="0" applyFont="1" applyFill="1" applyBorder="1" applyAlignment="1">
      <alignment horizontal="center" vertical="center" wrapText="1"/>
    </xf>
    <xf numFmtId="0" fontId="19" fillId="0" borderId="6" xfId="0" applyFont="1" applyBorder="1"/>
    <xf numFmtId="0" fontId="16" fillId="4" borderId="1" xfId="0" applyFont="1" applyFill="1" applyBorder="1" applyAlignment="1">
      <alignment vertical="center" wrapText="1"/>
    </xf>
    <xf numFmtId="0" fontId="19" fillId="0" borderId="69" xfId="0" applyFont="1" applyBorder="1"/>
    <xf numFmtId="0" fontId="19" fillId="0" borderId="70" xfId="0" applyFont="1" applyBorder="1"/>
    <xf numFmtId="0" fontId="37" fillId="14" borderId="4" xfId="3" applyFont="1" applyFill="1" applyBorder="1" applyAlignment="1" applyProtection="1">
      <alignment horizontal="left" vertical="center" wrapText="1"/>
      <protection hidden="1"/>
    </xf>
    <xf numFmtId="0" fontId="37" fillId="14" borderId="61" xfId="3" applyFont="1" applyFill="1" applyBorder="1" applyAlignment="1" applyProtection="1">
      <alignment horizontal="left" vertical="center" wrapText="1"/>
      <protection hidden="1"/>
    </xf>
    <xf numFmtId="0" fontId="37" fillId="14" borderId="27" xfId="3" applyFont="1" applyFill="1" applyBorder="1" applyAlignment="1" applyProtection="1">
      <alignment horizontal="left" vertical="center" wrapText="1"/>
      <protection hidden="1"/>
    </xf>
    <xf numFmtId="0" fontId="37" fillId="14" borderId="64" xfId="3" applyFont="1" applyFill="1" applyBorder="1" applyAlignment="1" applyProtection="1">
      <alignment horizontal="left" vertical="center" wrapText="1"/>
      <protection hidden="1"/>
    </xf>
    <xf numFmtId="0" fontId="30" fillId="0" borderId="51" xfId="0" applyFont="1" applyBorder="1" applyAlignment="1" applyProtection="1">
      <alignment vertical="center"/>
    </xf>
    <xf numFmtId="0" fontId="30" fillId="12" borderId="51" xfId="0" applyFont="1" applyFill="1" applyBorder="1" applyAlignment="1" applyProtection="1">
      <alignment vertical="center"/>
    </xf>
    <xf numFmtId="0" fontId="3" fillId="0" borderId="0" xfId="0" applyFont="1" applyProtection="1"/>
    <xf numFmtId="0" fontId="0" fillId="0" borderId="0" xfId="0" applyProtection="1"/>
    <xf numFmtId="0" fontId="21" fillId="0" borderId="0" xfId="0" applyFont="1" applyAlignment="1" applyProtection="1">
      <alignment vertical="center"/>
    </xf>
    <xf numFmtId="0" fontId="21" fillId="0" borderId="0" xfId="0" applyFont="1" applyProtection="1"/>
    <xf numFmtId="0" fontId="24" fillId="0" borderId="23" xfId="0" applyFont="1" applyBorder="1" applyAlignment="1" applyProtection="1">
      <alignment horizontal="left" vertical="center"/>
    </xf>
    <xf numFmtId="0" fontId="24" fillId="8" borderId="23" xfId="0" applyFont="1" applyFill="1" applyBorder="1" applyAlignment="1" applyProtection="1">
      <alignment horizontal="center" vertical="center"/>
    </xf>
    <xf numFmtId="9" fontId="24" fillId="8" borderId="23" xfId="0" applyNumberFormat="1" applyFont="1" applyFill="1" applyBorder="1" applyAlignment="1" applyProtection="1">
      <alignment horizontal="center" vertical="center"/>
    </xf>
    <xf numFmtId="9" fontId="24" fillId="8" borderId="0" xfId="0" applyNumberFormat="1" applyFont="1" applyFill="1" applyAlignment="1" applyProtection="1">
      <alignment horizontal="center" vertical="center"/>
    </xf>
    <xf numFmtId="0" fontId="24" fillId="6" borderId="23" xfId="0" applyFont="1" applyFill="1" applyBorder="1" applyAlignment="1" applyProtection="1">
      <alignment horizontal="center" vertical="center"/>
    </xf>
    <xf numFmtId="9" fontId="24" fillId="6" borderId="23" xfId="0" applyNumberFormat="1" applyFont="1" applyFill="1" applyBorder="1" applyAlignment="1" applyProtection="1">
      <alignment horizontal="center" vertical="center"/>
    </xf>
    <xf numFmtId="9" fontId="24" fillId="6" borderId="0" xfId="0" applyNumberFormat="1" applyFont="1" applyFill="1" applyAlignment="1" applyProtection="1">
      <alignment horizontal="center" vertical="center"/>
    </xf>
    <xf numFmtId="0" fontId="24" fillId="9" borderId="23" xfId="0" applyFont="1" applyFill="1" applyBorder="1" applyAlignment="1" applyProtection="1">
      <alignment horizontal="center" vertical="center"/>
    </xf>
    <xf numFmtId="9" fontId="24" fillId="9" borderId="23" xfId="0" applyNumberFormat="1" applyFont="1" applyFill="1" applyBorder="1" applyAlignment="1" applyProtection="1">
      <alignment horizontal="center" vertical="center"/>
    </xf>
    <xf numFmtId="9" fontId="24" fillId="9" borderId="0" xfId="0" applyNumberFormat="1" applyFont="1" applyFill="1" applyAlignment="1" applyProtection="1">
      <alignment horizontal="center" vertical="center"/>
    </xf>
    <xf numFmtId="0" fontId="24" fillId="10" borderId="23" xfId="0" applyFont="1" applyFill="1" applyBorder="1" applyAlignment="1" applyProtection="1">
      <alignment horizontal="center" vertical="center"/>
    </xf>
    <xf numFmtId="0" fontId="24" fillId="0" borderId="23" xfId="0" applyFont="1" applyBorder="1" applyAlignment="1" applyProtection="1">
      <alignment horizontal="left" vertical="center" wrapText="1"/>
    </xf>
    <xf numFmtId="9" fontId="24" fillId="10" borderId="23" xfId="2" applyFont="1" applyFill="1" applyBorder="1" applyAlignment="1" applyProtection="1">
      <alignment horizontal="center" vertical="center"/>
    </xf>
    <xf numFmtId="9" fontId="24" fillId="10" borderId="0" xfId="0" applyNumberFormat="1" applyFont="1" applyFill="1" applyAlignment="1" applyProtection="1">
      <alignment horizontal="center" vertical="center"/>
    </xf>
    <xf numFmtId="0" fontId="26" fillId="11" borderId="23" xfId="0" applyFont="1" applyFill="1" applyBorder="1" applyAlignment="1" applyProtection="1">
      <alignment horizontal="center" vertical="center" wrapText="1"/>
    </xf>
    <xf numFmtId="0" fontId="29" fillId="0" borderId="23" xfId="0" applyFont="1" applyBorder="1" applyAlignment="1" applyProtection="1">
      <alignment horizontal="justify" vertical="center"/>
      <protection hidden="1"/>
    </xf>
    <xf numFmtId="0" fontId="29" fillId="0" borderId="23" xfId="0" applyFont="1" applyBorder="1" applyAlignment="1" applyProtection="1">
      <alignment vertical="center"/>
    </xf>
    <xf numFmtId="0" fontId="29" fillId="0" borderId="23" xfId="0" applyFont="1" applyBorder="1" applyAlignment="1" applyProtection="1">
      <alignment horizontal="justify" vertical="center"/>
    </xf>
    <xf numFmtId="0" fontId="29" fillId="0" borderId="0" xfId="0" applyFont="1" applyProtection="1"/>
    <xf numFmtId="0" fontId="29" fillId="0" borderId="23" xfId="0" applyFont="1" applyBorder="1" applyAlignment="1" applyProtection="1">
      <alignment vertical="center" wrapText="1"/>
      <protection hidden="1"/>
    </xf>
    <xf numFmtId="0" fontId="29" fillId="0" borderId="23" xfId="0" applyFont="1" applyBorder="1" applyAlignment="1" applyProtection="1">
      <alignment vertical="center" wrapText="1"/>
    </xf>
    <xf numFmtId="0" fontId="29" fillId="0" borderId="23" xfId="0" applyFont="1" applyBorder="1" applyAlignment="1" applyProtection="1">
      <alignment vertical="center"/>
      <protection hidden="1"/>
    </xf>
    <xf numFmtId="0" fontId="29" fillId="0" borderId="23" xfId="0" applyFont="1" applyBorder="1" applyProtection="1"/>
    <xf numFmtId="0" fontId="29" fillId="3" borderId="23" xfId="0" applyFont="1" applyFill="1" applyBorder="1" applyAlignment="1" applyProtection="1">
      <alignment horizontal="justify" vertical="center"/>
      <protection hidden="1"/>
    </xf>
    <xf numFmtId="0" fontId="26" fillId="0" borderId="23" xfId="0" applyFont="1" applyBorder="1" applyAlignment="1" applyProtection="1">
      <alignment horizontal="center" vertical="center" wrapText="1"/>
    </xf>
    <xf numFmtId="0" fontId="39" fillId="21" borderId="52" xfId="0" applyFont="1" applyFill="1" applyBorder="1" applyAlignment="1" applyProtection="1">
      <alignment horizontal="left" vertical="center"/>
      <protection hidden="1"/>
    </xf>
    <xf numFmtId="0" fontId="39" fillId="21" borderId="52" xfId="0" applyFont="1" applyFill="1" applyBorder="1" applyAlignment="1" applyProtection="1">
      <alignment horizontal="left" vertical="center" wrapText="1"/>
      <protection hidden="1"/>
    </xf>
    <xf numFmtId="0" fontId="39" fillId="21" borderId="26" xfId="0" applyFont="1" applyFill="1" applyBorder="1" applyAlignment="1" applyProtection="1">
      <alignment horizontal="left" vertical="center" wrapText="1"/>
      <protection hidden="1"/>
    </xf>
    <xf numFmtId="0" fontId="21" fillId="3" borderId="0" xfId="0" applyFont="1" applyFill="1" applyAlignment="1" applyProtection="1">
      <alignment vertical="center"/>
      <protection hidden="1"/>
    </xf>
    <xf numFmtId="0" fontId="37" fillId="0" borderId="67" xfId="0" applyFont="1" applyBorder="1" applyAlignment="1" applyProtection="1">
      <alignment horizontal="center" vertical="center" wrapText="1"/>
      <protection hidden="1"/>
    </xf>
    <xf numFmtId="0" fontId="37" fillId="0" borderId="58" xfId="0" applyFont="1" applyBorder="1" applyAlignment="1" applyProtection="1">
      <alignment horizontal="center" vertical="center" wrapText="1"/>
      <protection hidden="1"/>
    </xf>
    <xf numFmtId="0" fontId="37" fillId="0" borderId="59" xfId="0" applyFont="1" applyBorder="1" applyAlignment="1" applyProtection="1">
      <alignment horizontal="center" vertical="center" wrapText="1"/>
      <protection hidden="1"/>
    </xf>
    <xf numFmtId="0" fontId="19" fillId="11" borderId="50" xfId="0" applyFont="1" applyFill="1" applyBorder="1" applyAlignment="1" applyProtection="1">
      <alignment horizontal="left" vertical="center" wrapText="1"/>
      <protection locked="0"/>
    </xf>
    <xf numFmtId="0" fontId="19" fillId="11" borderId="20" xfId="0" applyFont="1" applyFill="1" applyBorder="1" applyAlignment="1" applyProtection="1">
      <alignment horizontal="left" vertical="center" wrapText="1"/>
      <protection locked="0"/>
    </xf>
    <xf numFmtId="0" fontId="19" fillId="11" borderId="21" xfId="0" applyFont="1" applyFill="1" applyBorder="1" applyAlignment="1" applyProtection="1">
      <alignment horizontal="left" vertical="center" wrapText="1"/>
      <protection locked="0"/>
    </xf>
    <xf numFmtId="0" fontId="19" fillId="11" borderId="28" xfId="0" applyFont="1" applyFill="1" applyBorder="1" applyAlignment="1" applyProtection="1">
      <alignment horizontal="left" vertical="center" wrapText="1"/>
      <protection locked="0"/>
    </xf>
    <xf numFmtId="0" fontId="19" fillId="11" borderId="23" xfId="0" applyFont="1" applyFill="1" applyBorder="1" applyAlignment="1" applyProtection="1">
      <alignment horizontal="left" vertical="center" wrapText="1"/>
      <protection locked="0"/>
    </xf>
    <xf numFmtId="0" fontId="19" fillId="11" borderId="24" xfId="0" applyFont="1" applyFill="1" applyBorder="1" applyAlignment="1" applyProtection="1">
      <alignment horizontal="left" vertical="center" wrapText="1"/>
      <protection locked="0"/>
    </xf>
    <xf numFmtId="0" fontId="19" fillId="11" borderId="48" xfId="0" applyFont="1" applyFill="1" applyBorder="1" applyAlignment="1" applyProtection="1">
      <alignment horizontal="left" vertical="center" wrapText="1"/>
      <protection locked="0"/>
    </xf>
    <xf numFmtId="0" fontId="19" fillId="11" borderId="56" xfId="0" applyFont="1" applyFill="1" applyBorder="1" applyAlignment="1" applyProtection="1">
      <alignment horizontal="left" vertical="center" wrapText="1"/>
      <protection locked="0"/>
    </xf>
    <xf numFmtId="0" fontId="19" fillId="15" borderId="32" xfId="0" applyFont="1" applyFill="1" applyBorder="1" applyAlignment="1" applyProtection="1">
      <alignment horizontal="left" vertical="center" wrapText="1"/>
      <protection locked="0"/>
    </xf>
    <xf numFmtId="0" fontId="19" fillId="15" borderId="33" xfId="0" applyFont="1" applyFill="1" applyBorder="1" applyAlignment="1" applyProtection="1">
      <alignment horizontal="left" vertical="center" wrapText="1"/>
      <protection locked="0"/>
    </xf>
    <xf numFmtId="0" fontId="19" fillId="15" borderId="34" xfId="0" applyFont="1" applyFill="1" applyBorder="1" applyAlignment="1" applyProtection="1">
      <alignment horizontal="left" vertical="center" wrapText="1"/>
      <protection locked="0"/>
    </xf>
    <xf numFmtId="164" fontId="19" fillId="15" borderId="22" xfId="1" applyFont="1" applyFill="1" applyBorder="1" applyAlignment="1" applyProtection="1">
      <alignment horizontal="left" vertical="center" wrapText="1"/>
      <protection locked="0"/>
    </xf>
    <xf numFmtId="0" fontId="19" fillId="15" borderId="23" xfId="0" applyFont="1" applyFill="1" applyBorder="1" applyAlignment="1" applyProtection="1">
      <alignment horizontal="left" vertical="center" wrapText="1"/>
      <protection locked="0"/>
    </xf>
    <xf numFmtId="0" fontId="19" fillId="15" borderId="24" xfId="0" applyFont="1" applyFill="1" applyBorder="1" applyAlignment="1" applyProtection="1">
      <alignment horizontal="left" vertical="center" wrapText="1"/>
      <protection locked="0"/>
    </xf>
    <xf numFmtId="0" fontId="19" fillId="15" borderId="22" xfId="0" applyFont="1" applyFill="1" applyBorder="1" applyAlignment="1" applyProtection="1">
      <alignment horizontal="left" vertical="center" wrapText="1"/>
      <protection locked="0"/>
    </xf>
    <xf numFmtId="0" fontId="19" fillId="20" borderId="23" xfId="0" applyFont="1" applyFill="1" applyBorder="1" applyAlignment="1" applyProtection="1">
      <alignment vertical="center" wrapText="1"/>
      <protection locked="0" hidden="1"/>
    </xf>
    <xf numFmtId="0" fontId="19" fillId="20" borderId="24" xfId="0" applyFont="1" applyFill="1" applyBorder="1" applyAlignment="1" applyProtection="1">
      <alignment vertical="center" wrapText="1"/>
      <protection locked="0" hidden="1"/>
    </xf>
    <xf numFmtId="9" fontId="21" fillId="0" borderId="22" xfId="2" applyFont="1" applyBorder="1" applyAlignment="1" applyProtection="1">
      <alignment horizontal="center" vertical="center"/>
      <protection hidden="1"/>
    </xf>
    <xf numFmtId="9" fontId="21" fillId="0" borderId="22" xfId="2" applyFont="1" applyBorder="1" applyAlignment="1" applyProtection="1">
      <alignment horizontal="center" vertical="center" wrapText="1"/>
      <protection hidden="1"/>
    </xf>
    <xf numFmtId="9" fontId="21" fillId="0" borderId="29" xfId="2" applyFont="1" applyBorder="1" applyAlignment="1" applyProtection="1">
      <alignment horizontal="center" vertical="center" wrapText="1"/>
      <protection hidden="1"/>
    </xf>
    <xf numFmtId="0" fontId="16"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7" fillId="0" borderId="9" xfId="0" applyFont="1" applyBorder="1" applyAlignment="1">
      <alignment horizontal="left" vertical="center"/>
    </xf>
    <xf numFmtId="0" fontId="7" fillId="0" borderId="0" xfId="0" applyFont="1" applyAlignment="1">
      <alignment horizontal="left" vertical="center"/>
    </xf>
    <xf numFmtId="0" fontId="50" fillId="3" borderId="82" xfId="0" applyFont="1" applyFill="1" applyBorder="1" applyAlignment="1">
      <alignment horizontal="left" vertical="top" wrapText="1"/>
    </xf>
    <xf numFmtId="0" fontId="50" fillId="3" borderId="0" xfId="0" applyFont="1" applyFill="1" applyBorder="1" applyAlignment="1">
      <alignment horizontal="left" vertical="top" wrapText="1"/>
    </xf>
    <xf numFmtId="0" fontId="50" fillId="3" borderId="83" xfId="0" applyFont="1" applyFill="1" applyBorder="1" applyAlignment="1">
      <alignment horizontal="left" vertical="top" wrapText="1"/>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0" fontId="19" fillId="3" borderId="0" xfId="0" applyFont="1" applyFill="1"/>
    <xf numFmtId="0" fontId="19" fillId="0" borderId="1" xfId="0" applyFont="1" applyBorder="1" applyAlignment="1">
      <alignment horizontal="center"/>
    </xf>
    <xf numFmtId="0" fontId="19" fillId="3" borderId="0" xfId="0" applyFont="1" applyFill="1" applyAlignment="1">
      <alignment horizontal="left"/>
    </xf>
    <xf numFmtId="0" fontId="19" fillId="0" borderId="0" xfId="0" applyFont="1" applyAlignment="1">
      <alignment horizontal="left" vertical="top"/>
    </xf>
    <xf numFmtId="0" fontId="19" fillId="0" borderId="22" xfId="0" applyFont="1" applyBorder="1"/>
    <xf numFmtId="0" fontId="19" fillId="0" borderId="28" xfId="0" applyFont="1" applyBorder="1"/>
    <xf numFmtId="0" fontId="19" fillId="0" borderId="23" xfId="0" applyFont="1" applyBorder="1"/>
    <xf numFmtId="0" fontId="19" fillId="0" borderId="24" xfId="0" applyFont="1" applyBorder="1"/>
    <xf numFmtId="0" fontId="19" fillId="0" borderId="29" xfId="0" applyFont="1" applyBorder="1"/>
    <xf numFmtId="0" fontId="19" fillId="0" borderId="54" xfId="0" applyFont="1" applyBorder="1"/>
    <xf numFmtId="0" fontId="19" fillId="0" borderId="30" xfId="0" applyFont="1" applyBorder="1"/>
    <xf numFmtId="0" fontId="19" fillId="0" borderId="31" xfId="0" applyFont="1" applyBorder="1"/>
    <xf numFmtId="0" fontId="19" fillId="3" borderId="0" xfId="0" applyFont="1" applyFill="1" applyAlignment="1" applyProtection="1">
      <alignment vertical="center"/>
      <protection hidden="1"/>
    </xf>
    <xf numFmtId="0" fontId="7" fillId="0" borderId="0" xfId="0" applyFont="1" applyAlignment="1">
      <alignment horizontal="left" vertical="center"/>
    </xf>
    <xf numFmtId="0" fontId="19" fillId="0" borderId="0" xfId="0" applyFont="1" applyFill="1" applyAlignment="1" applyProtection="1">
      <alignment horizontal="left" vertical="center"/>
      <protection locked="0"/>
    </xf>
    <xf numFmtId="0" fontId="37" fillId="8" borderId="50" xfId="0" applyFont="1" applyFill="1" applyBorder="1" applyAlignment="1">
      <alignment horizontal="center" vertical="center" wrapText="1"/>
    </xf>
    <xf numFmtId="0" fontId="37" fillId="8" borderId="49" xfId="0" applyFont="1" applyFill="1" applyBorder="1" applyAlignment="1">
      <alignment horizontal="center" vertical="center" wrapText="1"/>
    </xf>
    <xf numFmtId="0" fontId="21" fillId="0" borderId="28" xfId="0" applyFont="1" applyBorder="1" applyAlignment="1">
      <alignment vertical="center" wrapText="1"/>
    </xf>
    <xf numFmtId="9" fontId="0" fillId="0" borderId="25" xfId="2" applyFont="1" applyBorder="1" applyAlignment="1">
      <alignment horizontal="center" vertical="center"/>
    </xf>
    <xf numFmtId="9" fontId="2" fillId="0" borderId="25" xfId="2" applyFont="1" applyBorder="1" applyAlignment="1">
      <alignment horizontal="center" vertical="center"/>
    </xf>
    <xf numFmtId="9" fontId="0" fillId="0" borderId="28" xfId="2" applyFont="1" applyBorder="1"/>
    <xf numFmtId="9" fontId="0" fillId="0" borderId="25" xfId="0" applyNumberFormat="1" applyBorder="1"/>
    <xf numFmtId="0" fontId="37" fillId="8" borderId="23" xfId="0" applyFont="1" applyFill="1" applyBorder="1" applyAlignment="1">
      <alignment horizontal="center" vertical="center" wrapText="1"/>
    </xf>
    <xf numFmtId="0" fontId="58" fillId="6" borderId="23" xfId="0" applyFont="1" applyFill="1" applyBorder="1" applyAlignment="1">
      <alignment horizontal="center" vertical="center" wrapText="1"/>
    </xf>
    <xf numFmtId="9" fontId="4" fillId="0" borderId="23" xfId="2" applyFont="1" applyBorder="1" applyAlignment="1">
      <alignment horizontal="center"/>
    </xf>
    <xf numFmtId="9" fontId="0" fillId="6" borderId="23" xfId="0" applyNumberFormat="1" applyFill="1" applyBorder="1" applyAlignment="1">
      <alignment horizontal="center"/>
    </xf>
    <xf numFmtId="0" fontId="19" fillId="20" borderId="28" xfId="0" applyFont="1" applyFill="1" applyBorder="1" applyAlignment="1" applyProtection="1">
      <alignment vertical="center" wrapText="1"/>
      <protection locked="0" hidden="1"/>
    </xf>
    <xf numFmtId="164" fontId="19" fillId="20" borderId="28" xfId="9" applyFont="1" applyFill="1" applyBorder="1" applyAlignment="1" applyProtection="1">
      <alignment vertical="center" wrapText="1"/>
      <protection locked="0"/>
    </xf>
    <xf numFmtId="164" fontId="19" fillId="20" borderId="24" xfId="9" applyFont="1" applyFill="1" applyBorder="1" applyAlignment="1" applyProtection="1">
      <alignment vertical="center" wrapText="1"/>
      <protection locked="0"/>
    </xf>
    <xf numFmtId="10" fontId="19" fillId="6" borderId="24" xfId="2" applyNumberFormat="1" applyFont="1" applyFill="1" applyBorder="1" applyAlignment="1" applyProtection="1">
      <alignment horizontal="center" vertical="center" wrapText="1"/>
      <protection hidden="1"/>
    </xf>
    <xf numFmtId="9" fontId="19" fillId="20" borderId="28" xfId="2" applyNumberFormat="1" applyFont="1" applyFill="1" applyBorder="1" applyAlignment="1" applyProtection="1">
      <alignment horizontal="center" vertical="center" wrapText="1"/>
      <protection hidden="1"/>
    </xf>
    <xf numFmtId="9" fontId="19" fillId="20" borderId="28" xfId="2" applyNumberFormat="1" applyFont="1" applyFill="1" applyBorder="1" applyAlignment="1" applyProtection="1">
      <alignment horizontal="center" vertical="center" wrapText="1"/>
      <protection locked="0" hidden="1"/>
    </xf>
    <xf numFmtId="9" fontId="19" fillId="6" borderId="28" xfId="2" applyNumberFormat="1" applyFont="1" applyFill="1" applyBorder="1" applyAlignment="1" applyProtection="1">
      <alignment horizontal="center" vertical="center" wrapText="1"/>
      <protection hidden="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59" fillId="6" borderId="0" xfId="0" applyFont="1" applyFill="1" applyAlignment="1">
      <alignment horizontal="center"/>
    </xf>
    <xf numFmtId="0" fontId="19" fillId="6" borderId="84" xfId="0" applyFont="1" applyFill="1" applyBorder="1" applyAlignment="1">
      <alignment wrapText="1"/>
    </xf>
    <xf numFmtId="0" fontId="19" fillId="6" borderId="0" xfId="0" applyFont="1" applyFill="1"/>
    <xf numFmtId="0" fontId="19" fillId="6" borderId="84" xfId="0" applyFont="1" applyFill="1" applyBorder="1" applyAlignment="1">
      <alignment vertical="center" wrapText="1"/>
    </xf>
    <xf numFmtId="0" fontId="19" fillId="12" borderId="0" xfId="0" applyFont="1" applyFill="1" applyBorder="1"/>
    <xf numFmtId="0" fontId="19" fillId="0" borderId="84" xfId="0" applyFont="1" applyBorder="1"/>
    <xf numFmtId="0" fontId="9" fillId="28" borderId="23" xfId="0" applyFont="1" applyFill="1" applyBorder="1" applyAlignment="1" applyProtection="1">
      <alignment horizontal="center" vertical="center"/>
    </xf>
    <xf numFmtId="0" fontId="19" fillId="20" borderId="50" xfId="0" applyFont="1" applyFill="1" applyBorder="1" applyAlignment="1" applyProtection="1">
      <alignment horizontal="left" vertical="center" wrapText="1"/>
      <protection locked="0" hidden="1"/>
    </xf>
    <xf numFmtId="0" fontId="19" fillId="20" borderId="20" xfId="0" applyFont="1" applyFill="1" applyBorder="1" applyAlignment="1" applyProtection="1">
      <alignment horizontal="left" vertical="center" wrapText="1"/>
      <protection locked="0" hidden="1"/>
    </xf>
    <xf numFmtId="0" fontId="19" fillId="20" borderId="21" xfId="0" applyFont="1" applyFill="1" applyBorder="1" applyAlignment="1" applyProtection="1">
      <alignment horizontal="left" vertical="center" wrapText="1"/>
      <protection locked="0" hidden="1"/>
    </xf>
    <xf numFmtId="0" fontId="39" fillId="21" borderId="65" xfId="0" applyFont="1" applyFill="1" applyBorder="1" applyAlignment="1" applyProtection="1">
      <alignment horizontal="left" vertical="center" wrapText="1"/>
      <protection hidden="1"/>
    </xf>
    <xf numFmtId="9" fontId="19" fillId="20" borderId="24" xfId="2" applyNumberFormat="1" applyFont="1" applyFill="1" applyBorder="1" applyAlignment="1" applyProtection="1">
      <alignment horizontal="center" vertical="center" wrapText="1"/>
      <protection hidden="1"/>
    </xf>
    <xf numFmtId="9" fontId="19" fillId="20" borderId="24" xfId="2" applyNumberFormat="1" applyFont="1" applyFill="1" applyBorder="1" applyAlignment="1" applyProtection="1">
      <alignment horizontal="center" vertical="center" wrapText="1"/>
      <protection locked="0" hidden="1"/>
    </xf>
    <xf numFmtId="9" fontId="19" fillId="6" borderId="24" xfId="2" applyNumberFormat="1" applyFont="1" applyFill="1" applyBorder="1" applyAlignment="1" applyProtection="1">
      <alignment horizontal="center" vertical="center" wrapText="1"/>
      <protection hidden="1"/>
    </xf>
    <xf numFmtId="9" fontId="19" fillId="20" borderId="47" xfId="2" applyNumberFormat="1" applyFont="1" applyFill="1" applyBorder="1" applyAlignment="1" applyProtection="1">
      <alignment horizontal="center" vertical="center" wrapText="1"/>
      <protection hidden="1"/>
    </xf>
    <xf numFmtId="9" fontId="19" fillId="20" borderId="56" xfId="2" applyNumberFormat="1" applyFont="1" applyFill="1" applyBorder="1" applyAlignment="1" applyProtection="1">
      <alignment horizontal="center" vertical="center" wrapText="1"/>
      <protection hidden="1"/>
    </xf>
    <xf numFmtId="0" fontId="20" fillId="20" borderId="57" xfId="0" applyFont="1" applyFill="1" applyBorder="1" applyAlignment="1" applyProtection="1">
      <alignment horizontal="center" vertical="center" wrapText="1"/>
      <protection hidden="1"/>
    </xf>
    <xf numFmtId="9" fontId="21" fillId="0" borderId="19" xfId="2" applyFont="1" applyBorder="1" applyAlignment="1" applyProtection="1">
      <alignment horizontal="center" vertical="center"/>
      <protection hidden="1"/>
    </xf>
    <xf numFmtId="0" fontId="38" fillId="17" borderId="67" xfId="5" applyFont="1" applyBorder="1" applyAlignment="1" applyProtection="1">
      <alignment horizontal="center" vertical="center" wrapText="1"/>
      <protection hidden="1"/>
    </xf>
    <xf numFmtId="0" fontId="38" fillId="17" borderId="58" xfId="5" applyFont="1" applyBorder="1" applyAlignment="1" applyProtection="1">
      <alignment horizontal="center" vertical="center" wrapText="1"/>
      <protection hidden="1"/>
    </xf>
    <xf numFmtId="0" fontId="38" fillId="17" borderId="59" xfId="5" applyFont="1" applyBorder="1" applyAlignment="1" applyProtection="1">
      <alignment horizontal="center" vertical="center" wrapText="1"/>
      <protection hidden="1"/>
    </xf>
    <xf numFmtId="44" fontId="37" fillId="15" borderId="54" xfId="0" applyNumberFormat="1" applyFont="1" applyFill="1" applyBorder="1" applyAlignment="1" applyProtection="1">
      <alignment horizontal="center" vertical="center" wrapText="1"/>
      <protection hidden="1"/>
    </xf>
    <xf numFmtId="0" fontId="39" fillId="21" borderId="60" xfId="0" applyFont="1" applyFill="1" applyBorder="1" applyAlignment="1" applyProtection="1">
      <alignment horizontal="left" vertical="center" wrapText="1"/>
      <protection hidden="1"/>
    </xf>
    <xf numFmtId="9" fontId="37" fillId="20" borderId="28" xfId="2" applyNumberFormat="1" applyFont="1" applyFill="1" applyBorder="1" applyAlignment="1" applyProtection="1">
      <alignment horizontal="center" vertical="center" wrapText="1"/>
      <protection hidden="1"/>
    </xf>
    <xf numFmtId="9" fontId="37" fillId="20" borderId="24" xfId="2" applyNumberFormat="1" applyFont="1" applyFill="1" applyBorder="1" applyAlignment="1" applyProtection="1">
      <alignment horizontal="center" vertical="center" wrapText="1"/>
      <protection hidden="1"/>
    </xf>
    <xf numFmtId="10" fontId="19" fillId="6" borderId="28" xfId="2" applyNumberFormat="1" applyFont="1" applyFill="1" applyBorder="1" applyAlignment="1" applyProtection="1">
      <alignment horizontal="center" vertical="center" wrapText="1"/>
      <protection hidden="1"/>
    </xf>
    <xf numFmtId="0" fontId="20" fillId="11" borderId="57" xfId="0" applyFont="1" applyFill="1" applyBorder="1" applyAlignment="1" applyProtection="1">
      <alignment horizontal="left" vertical="center" wrapText="1"/>
    </xf>
    <xf numFmtId="165" fontId="19" fillId="20" borderId="28" xfId="2" applyNumberFormat="1" applyFont="1" applyFill="1" applyBorder="1" applyAlignment="1" applyProtection="1">
      <alignment horizontal="center" vertical="center" wrapText="1"/>
      <protection hidden="1"/>
    </xf>
    <xf numFmtId="165" fontId="19" fillId="20" borderId="24" xfId="2" applyNumberFormat="1" applyFont="1" applyFill="1" applyBorder="1" applyAlignment="1" applyProtection="1">
      <alignment horizontal="center" vertical="center" wrapText="1"/>
      <protection hidden="1"/>
    </xf>
    <xf numFmtId="0" fontId="19" fillId="0" borderId="0" xfId="0" applyFont="1" applyAlignment="1" applyProtection="1">
      <alignment horizontal="left" vertical="center"/>
      <protection hidden="1"/>
    </xf>
    <xf numFmtId="0" fontId="40" fillId="0" borderId="0" xfId="0" applyFont="1" applyAlignment="1" applyProtection="1">
      <alignment vertical="center"/>
      <protection hidden="1"/>
    </xf>
    <xf numFmtId="0" fontId="43" fillId="24" borderId="55" xfId="0" applyFont="1" applyFill="1" applyBorder="1" applyAlignment="1" applyProtection="1">
      <alignment horizontal="center" vertical="center"/>
      <protection hidden="1"/>
    </xf>
    <xf numFmtId="0" fontId="43" fillId="22" borderId="55" xfId="0" applyFont="1" applyFill="1" applyBorder="1" applyAlignment="1" applyProtection="1">
      <alignment horizontal="center" vertical="center"/>
      <protection hidden="1"/>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9" fontId="0" fillId="0" borderId="0" xfId="2" applyFont="1" applyAlignment="1" applyProtection="1">
      <alignment vertical="center"/>
      <protection hidden="1"/>
    </xf>
    <xf numFmtId="0" fontId="57" fillId="10" borderId="23" xfId="0" applyFont="1" applyFill="1" applyBorder="1" applyAlignment="1" applyProtection="1">
      <alignment horizontal="center" vertical="center"/>
      <protection hidden="1"/>
    </xf>
    <xf numFmtId="0" fontId="9" fillId="6" borderId="23" xfId="0" applyFont="1" applyFill="1" applyBorder="1" applyAlignment="1" applyProtection="1">
      <alignment horizontal="center" vertical="center"/>
      <protection hidden="1"/>
    </xf>
    <xf numFmtId="0" fontId="0" fillId="0" borderId="85" xfId="0" applyBorder="1" applyAlignment="1" applyProtection="1">
      <alignment horizontal="left" vertical="center"/>
      <protection hidden="1"/>
    </xf>
    <xf numFmtId="10" fontId="58" fillId="6" borderId="0" xfId="2" applyNumberFormat="1" applyFont="1" applyFill="1" applyAlignment="1" applyProtection="1">
      <alignment horizontal="left" vertical="center"/>
      <protection hidden="1"/>
    </xf>
    <xf numFmtId="0" fontId="58" fillId="6" borderId="0" xfId="0" applyFont="1" applyFill="1" applyAlignment="1" applyProtection="1">
      <alignment horizontal="left" vertical="center"/>
      <protection hidden="1"/>
    </xf>
    <xf numFmtId="0" fontId="1" fillId="0" borderId="0" xfId="0" applyFont="1" applyAlignment="1" applyProtection="1">
      <alignment vertical="center"/>
      <protection hidden="1"/>
    </xf>
    <xf numFmtId="0" fontId="37" fillId="8" borderId="20" xfId="0" applyFont="1" applyFill="1" applyBorder="1" applyAlignment="1">
      <alignment horizontal="center" vertical="center" wrapText="1"/>
    </xf>
    <xf numFmtId="0" fontId="21" fillId="0" borderId="4" xfId="0" applyFont="1" applyBorder="1" applyAlignment="1" applyProtection="1">
      <alignment horizontal="left" vertical="center" wrapText="1"/>
      <protection locked="0" hidden="1"/>
    </xf>
    <xf numFmtId="41" fontId="19" fillId="15" borderId="33" xfId="8" applyFont="1" applyFill="1" applyBorder="1" applyAlignment="1" applyProtection="1">
      <alignment horizontal="left" vertical="center" wrapText="1"/>
      <protection locked="0"/>
    </xf>
    <xf numFmtId="0" fontId="0" fillId="0" borderId="0" xfId="0" applyFont="1" applyAlignment="1">
      <alignment horizontal="left" vertical="center"/>
    </xf>
    <xf numFmtId="0" fontId="0" fillId="0" borderId="0" xfId="0" applyFont="1" applyAlignment="1" applyProtection="1">
      <alignment horizontal="left" vertical="center"/>
      <protection hidden="1"/>
    </xf>
    <xf numFmtId="41" fontId="37" fillId="15" borderId="54" xfId="8" applyFont="1" applyFill="1" applyBorder="1" applyAlignment="1" applyProtection="1">
      <alignment horizontal="center" vertical="center" wrapText="1"/>
      <protection hidden="1"/>
    </xf>
    <xf numFmtId="164" fontId="37" fillId="15" borderId="54" xfId="1" applyFont="1" applyFill="1" applyBorder="1" applyAlignment="1" applyProtection="1">
      <alignment horizontal="center" vertical="center" wrapText="1"/>
      <protection hidden="1"/>
    </xf>
    <xf numFmtId="0" fontId="34" fillId="0" borderId="0" xfId="0" applyFont="1" applyAlignment="1">
      <alignment horizontal="left" vertical="center"/>
    </xf>
    <xf numFmtId="0" fontId="34" fillId="0" borderId="0" xfId="0" applyFont="1" applyAlignment="1" applyProtection="1">
      <alignment horizontal="left" vertical="center"/>
      <protection hidden="1"/>
    </xf>
    <xf numFmtId="0" fontId="14" fillId="30" borderId="25" xfId="0" applyFont="1" applyFill="1" applyBorder="1" applyAlignment="1">
      <alignment horizontal="center" vertical="center" wrapText="1"/>
    </xf>
    <xf numFmtId="0" fontId="14" fillId="30" borderId="23" xfId="0" applyFont="1" applyFill="1" applyBorder="1" applyAlignment="1">
      <alignment horizontal="center" vertical="center" wrapText="1"/>
    </xf>
    <xf numFmtId="0" fontId="30" fillId="0" borderId="23" xfId="11" applyFont="1" applyBorder="1" applyProtection="1">
      <protection hidden="1"/>
    </xf>
    <xf numFmtId="0" fontId="20" fillId="0" borderId="0" xfId="0" applyFont="1" applyFill="1" applyBorder="1" applyAlignment="1" applyProtection="1">
      <alignment horizontal="center" vertical="center" wrapText="1"/>
      <protection hidden="1"/>
    </xf>
    <xf numFmtId="0" fontId="34" fillId="0" borderId="0" xfId="0" applyFont="1" applyFill="1" applyBorder="1" applyAlignment="1">
      <alignment horizontal="left" vertical="center"/>
    </xf>
    <xf numFmtId="0" fontId="19" fillId="0" borderId="0" xfId="0" applyFont="1" applyFill="1" applyBorder="1" applyAlignment="1">
      <alignment vertical="center"/>
    </xf>
    <xf numFmtId="0" fontId="20" fillId="0" borderId="0" xfId="7" applyFont="1" applyFill="1" applyBorder="1" applyAlignment="1" applyProtection="1">
      <alignment horizontal="left" vertical="center" wrapText="1"/>
      <protection hidden="1"/>
    </xf>
    <xf numFmtId="0" fontId="34" fillId="0" borderId="0" xfId="0" applyFont="1" applyFill="1" applyBorder="1" applyAlignment="1" applyProtection="1">
      <alignment horizontal="left" vertical="center"/>
      <protection hidden="1"/>
    </xf>
    <xf numFmtId="0" fontId="37" fillId="19" borderId="61" xfId="7" applyFont="1" applyBorder="1" applyAlignment="1" applyProtection="1">
      <alignment horizontal="left" vertical="center" wrapText="1"/>
      <protection hidden="1"/>
    </xf>
    <xf numFmtId="0" fontId="37" fillId="19" borderId="27" xfId="7" applyFont="1" applyBorder="1" applyAlignment="1" applyProtection="1">
      <alignment horizontal="left" vertical="center" wrapText="1"/>
      <protection hidden="1"/>
    </xf>
    <xf numFmtId="0" fontId="37" fillId="19" borderId="89" xfId="7" applyFont="1" applyBorder="1" applyAlignment="1" applyProtection="1">
      <alignment horizontal="left" vertical="center" wrapText="1"/>
      <protection hidden="1"/>
    </xf>
    <xf numFmtId="0" fontId="37" fillId="19" borderId="27" xfId="7" applyFont="1" applyBorder="1" applyAlignment="1" applyProtection="1">
      <alignment horizontal="right" vertical="center" wrapText="1"/>
      <protection hidden="1"/>
    </xf>
    <xf numFmtId="0" fontId="20" fillId="19" borderId="4" xfId="7" applyFont="1" applyBorder="1" applyAlignment="1" applyProtection="1">
      <alignment horizontal="left" vertical="center" wrapText="1"/>
      <protection hidden="1"/>
    </xf>
    <xf numFmtId="0" fontId="62" fillId="31" borderId="23" xfId="12" applyFont="1" applyBorder="1" applyAlignment="1">
      <alignment horizontal="left" vertical="center"/>
    </xf>
    <xf numFmtId="0" fontId="63" fillId="29" borderId="23" xfId="10" applyFont="1" applyBorder="1" applyAlignment="1">
      <alignment horizontal="left" vertical="center"/>
    </xf>
    <xf numFmtId="0" fontId="37" fillId="19" borderId="4" xfId="7" applyFont="1" applyBorder="1" applyAlignment="1" applyProtection="1">
      <alignment horizontal="left" vertical="center" wrapText="1"/>
      <protection hidden="1"/>
    </xf>
    <xf numFmtId="9" fontId="19" fillId="20" borderId="28" xfId="2" applyFont="1" applyFill="1" applyBorder="1" applyAlignment="1" applyProtection="1">
      <alignment horizontal="center" vertical="center" wrapText="1"/>
      <protection locked="0" hidden="1"/>
    </xf>
    <xf numFmtId="42" fontId="19" fillId="15" borderId="24" xfId="13" applyFont="1" applyFill="1" applyBorder="1" applyAlignment="1" applyProtection="1">
      <alignment horizontal="left" vertical="center" wrapText="1"/>
      <protection locked="0"/>
    </xf>
    <xf numFmtId="42" fontId="19" fillId="15" borderId="22"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left" vertical="center" wrapText="1"/>
      <protection locked="0"/>
    </xf>
    <xf numFmtId="9" fontId="19" fillId="20" borderId="26" xfId="2" applyFont="1" applyFill="1" applyBorder="1" applyAlignment="1" applyProtection="1">
      <alignment horizontal="center" vertical="center" wrapText="1"/>
      <protection locked="0" hidden="1"/>
    </xf>
    <xf numFmtId="0" fontId="0" fillId="0" borderId="85" xfId="0" applyFont="1" applyBorder="1" applyAlignment="1" applyProtection="1">
      <alignment horizontal="left" vertical="center"/>
      <protection hidden="1"/>
    </xf>
    <xf numFmtId="0" fontId="20" fillId="20" borderId="59" xfId="0" applyFont="1" applyFill="1" applyBorder="1" applyAlignment="1" applyProtection="1">
      <alignment horizontal="center" vertical="center" wrapText="1"/>
      <protection hidden="1"/>
    </xf>
    <xf numFmtId="9" fontId="37" fillId="15" borderId="65" xfId="2" applyFont="1" applyFill="1" applyBorder="1" applyAlignment="1" applyProtection="1">
      <alignment horizontal="center" vertical="center" wrapText="1"/>
      <protection locked="0" hidden="1"/>
    </xf>
    <xf numFmtId="9" fontId="37" fillId="15" borderId="27" xfId="2" applyFont="1" applyFill="1" applyBorder="1" applyAlignment="1" applyProtection="1">
      <alignment horizontal="center" vertical="center" wrapText="1"/>
      <protection locked="0" hidden="1"/>
    </xf>
    <xf numFmtId="9" fontId="37" fillId="15" borderId="23" xfId="2" applyFont="1" applyFill="1" applyBorder="1" applyAlignment="1" applyProtection="1">
      <alignment horizontal="center" vertical="center" wrapText="1"/>
      <protection locked="0" hidden="1"/>
    </xf>
    <xf numFmtId="41" fontId="19" fillId="20" borderId="28" xfId="8" applyFont="1" applyFill="1" applyBorder="1" applyAlignment="1" applyProtection="1">
      <alignment horizontal="center" vertical="center" wrapText="1"/>
      <protection locked="0" hidden="1"/>
    </xf>
    <xf numFmtId="0" fontId="4" fillId="0" borderId="1"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7" fillId="5" borderId="9" xfId="0" applyFont="1" applyFill="1" applyBorder="1" applyAlignment="1">
      <alignment horizontal="left" vertical="top" wrapText="1"/>
    </xf>
    <xf numFmtId="0" fontId="17" fillId="5" borderId="0" xfId="0" applyFont="1" applyFill="1" applyAlignment="1">
      <alignment horizontal="left" vertical="top" wrapText="1"/>
    </xf>
    <xf numFmtId="0" fontId="17" fillId="5" borderId="10" xfId="0" applyFont="1" applyFill="1" applyBorder="1" applyAlignment="1">
      <alignment horizontal="left" vertical="top" wrapText="1"/>
    </xf>
    <xf numFmtId="0" fontId="17" fillId="5" borderId="11" xfId="0" applyFont="1" applyFill="1" applyBorder="1" applyAlignment="1">
      <alignment horizontal="left" vertical="top" wrapText="1"/>
    </xf>
    <xf numFmtId="0" fontId="17" fillId="5" borderId="12" xfId="0" applyFont="1" applyFill="1" applyBorder="1" applyAlignment="1">
      <alignment horizontal="left" vertical="top" wrapText="1"/>
    </xf>
    <xf numFmtId="0" fontId="17" fillId="5" borderId="13" xfId="0" applyFont="1" applyFill="1" applyBorder="1" applyAlignment="1">
      <alignment horizontal="left" vertical="top" wrapText="1"/>
    </xf>
    <xf numFmtId="0" fontId="12" fillId="0" borderId="0" xfId="0" applyFont="1" applyAlignment="1">
      <alignment horizontal="left" vertical="top" wrapText="1"/>
    </xf>
    <xf numFmtId="0" fontId="56" fillId="0" borderId="0" xfId="0" applyFont="1" applyAlignment="1">
      <alignment horizontal="center"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68"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7" fillId="0" borderId="6" xfId="0" applyFont="1" applyBorder="1" applyAlignment="1">
      <alignment horizontal="lef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17" fillId="5" borderId="32" xfId="0" applyFont="1" applyFill="1" applyBorder="1" applyAlignment="1">
      <alignment horizontal="left" vertical="center" wrapText="1"/>
    </xf>
    <xf numFmtId="0" fontId="17" fillId="5" borderId="53" xfId="0" applyFont="1" applyFill="1" applyBorder="1" applyAlignment="1">
      <alignment horizontal="left" vertical="center" wrapText="1"/>
    </xf>
    <xf numFmtId="0" fontId="17" fillId="5" borderId="33" xfId="0" applyFont="1" applyFill="1" applyBorder="1" applyAlignment="1">
      <alignment horizontal="left" vertical="center" wrapText="1"/>
    </xf>
    <xf numFmtId="0" fontId="17" fillId="5" borderId="34"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8"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16"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50" xfId="0" applyFont="1" applyFill="1" applyBorder="1" applyAlignment="1">
      <alignment horizontal="left" vertical="center" wrapText="1"/>
    </xf>
    <xf numFmtId="0" fontId="17" fillId="5" borderId="20" xfId="0" applyFont="1" applyFill="1" applyBorder="1" applyAlignment="1">
      <alignment horizontal="left" vertical="center" wrapText="1"/>
    </xf>
    <xf numFmtId="0" fontId="17" fillId="5" borderId="21" xfId="0" applyFont="1" applyFill="1" applyBorder="1" applyAlignment="1">
      <alignment horizontal="left" vertical="center" wrapText="1"/>
    </xf>
    <xf numFmtId="0" fontId="16" fillId="4" borderId="25" xfId="0" applyFont="1" applyFill="1" applyBorder="1" applyAlignment="1">
      <alignment horizontal="center" vertical="top" wrapText="1"/>
    </xf>
    <xf numFmtId="0" fontId="16" fillId="4" borderId="28" xfId="0" applyFont="1" applyFill="1" applyBorder="1" applyAlignment="1">
      <alignment horizontal="center" vertical="top" wrapText="1"/>
    </xf>
    <xf numFmtId="0" fontId="19" fillId="0" borderId="11" xfId="0" applyFont="1" applyBorder="1" applyAlignment="1">
      <alignment horizontal="center"/>
    </xf>
    <xf numFmtId="0" fontId="19" fillId="0" borderId="13" xfId="0" applyFont="1" applyBorder="1" applyAlignment="1">
      <alignment horizontal="center"/>
    </xf>
    <xf numFmtId="0" fontId="55" fillId="0" borderId="81" xfId="0" applyFont="1" applyBorder="1" applyAlignment="1">
      <alignment horizontal="center" vertical="center"/>
    </xf>
    <xf numFmtId="0" fontId="54" fillId="0" borderId="73" xfId="0" applyFont="1" applyBorder="1" applyAlignment="1">
      <alignment horizontal="justify" vertical="top" wrapText="1"/>
    </xf>
    <xf numFmtId="0" fontId="54" fillId="0" borderId="0" xfId="0" applyFont="1" applyBorder="1" applyAlignment="1">
      <alignment horizontal="justify" vertical="top" wrapText="1"/>
    </xf>
    <xf numFmtId="0" fontId="54" fillId="0" borderId="52" xfId="0" applyFont="1" applyBorder="1" applyAlignment="1">
      <alignment horizontal="justify" vertical="top" wrapText="1"/>
    </xf>
    <xf numFmtId="0" fontId="54" fillId="0" borderId="72" xfId="0" applyFont="1" applyBorder="1" applyAlignment="1">
      <alignment horizontal="justify" vertical="top" wrapText="1"/>
    </xf>
    <xf numFmtId="0" fontId="54" fillId="0" borderId="74" xfId="0" applyFont="1" applyBorder="1" applyAlignment="1">
      <alignment horizontal="justify" vertical="top" wrapText="1"/>
    </xf>
    <xf numFmtId="0" fontId="54" fillId="0" borderId="75" xfId="0" applyFont="1" applyBorder="1" applyAlignment="1">
      <alignment horizontal="justify" vertical="top" wrapText="1"/>
    </xf>
    <xf numFmtId="0" fontId="54" fillId="0" borderId="76" xfId="0" applyFont="1" applyBorder="1" applyAlignment="1">
      <alignment horizontal="justify" vertical="top" wrapText="1"/>
    </xf>
    <xf numFmtId="0" fontId="54" fillId="0" borderId="77" xfId="0" applyFont="1" applyBorder="1" applyAlignment="1">
      <alignment horizontal="justify" vertical="top" wrapText="1"/>
    </xf>
    <xf numFmtId="0" fontId="54" fillId="0" borderId="78" xfId="0" applyFont="1" applyBorder="1" applyAlignment="1">
      <alignment horizontal="justify" vertical="top" wrapText="1"/>
    </xf>
    <xf numFmtId="0" fontId="54" fillId="0" borderId="23" xfId="0" applyFont="1" applyBorder="1" applyAlignment="1">
      <alignment horizontal="justify" vertical="top" wrapText="1"/>
    </xf>
    <xf numFmtId="0" fontId="55" fillId="0" borderId="23" xfId="0" applyFont="1" applyBorder="1" applyAlignment="1">
      <alignment horizontal="center"/>
    </xf>
    <xf numFmtId="0" fontId="54" fillId="0" borderId="73" xfId="0" applyFont="1" applyBorder="1" applyAlignment="1">
      <alignment horizontal="center" wrapText="1"/>
    </xf>
    <xf numFmtId="0" fontId="54" fillId="0" borderId="74" xfId="0" applyFont="1" applyBorder="1" applyAlignment="1">
      <alignment horizontal="center" wrapText="1"/>
    </xf>
    <xf numFmtId="0" fontId="54" fillId="0" borderId="0" xfId="0" applyFont="1" applyBorder="1" applyAlignment="1">
      <alignment horizontal="center" wrapText="1"/>
    </xf>
    <xf numFmtId="0" fontId="54" fillId="0" borderId="76" xfId="0" applyFont="1" applyBorder="1" applyAlignment="1">
      <alignment horizontal="center" wrapText="1"/>
    </xf>
    <xf numFmtId="0" fontId="54" fillId="0" borderId="79" xfId="0" applyFont="1" applyBorder="1" applyAlignment="1">
      <alignment horizontal="center" wrapText="1"/>
    </xf>
    <xf numFmtId="0" fontId="54" fillId="0" borderId="78" xfId="0" applyFont="1" applyBorder="1" applyAlignment="1">
      <alignment horizontal="center" wrapText="1"/>
    </xf>
    <xf numFmtId="0" fontId="55" fillId="0" borderId="72" xfId="0" applyFont="1" applyBorder="1" applyAlignment="1">
      <alignment horizontal="center"/>
    </xf>
    <xf numFmtId="0" fontId="55" fillId="0" borderId="74" xfId="0" applyFont="1" applyBorder="1" applyAlignment="1">
      <alignment horizontal="center"/>
    </xf>
    <xf numFmtId="0" fontId="55" fillId="0" borderId="75" xfId="0" applyFont="1" applyBorder="1" applyAlignment="1">
      <alignment horizontal="center"/>
    </xf>
    <xf numFmtId="0" fontId="55" fillId="0" borderId="76" xfId="0" applyFont="1" applyBorder="1" applyAlignment="1">
      <alignment horizontal="center"/>
    </xf>
    <xf numFmtId="0" fontId="55" fillId="0" borderId="77" xfId="0" applyFont="1" applyBorder="1" applyAlignment="1">
      <alignment horizontal="center"/>
    </xf>
    <xf numFmtId="0" fontId="55" fillId="0" borderId="78" xfId="0" applyFont="1" applyBorder="1" applyAlignment="1">
      <alignment horizontal="center"/>
    </xf>
    <xf numFmtId="0" fontId="48" fillId="4" borderId="72" xfId="0" applyFont="1" applyFill="1" applyBorder="1" applyAlignment="1">
      <alignment horizontal="center" vertical="center" wrapText="1"/>
    </xf>
    <xf numFmtId="0" fontId="48" fillId="4" borderId="73" xfId="0" applyFont="1" applyFill="1" applyBorder="1" applyAlignment="1">
      <alignment horizontal="center" vertical="center" wrapText="1"/>
    </xf>
    <xf numFmtId="0" fontId="48" fillId="4" borderId="74" xfId="0" applyFont="1" applyFill="1" applyBorder="1" applyAlignment="1">
      <alignment horizontal="center" vertical="center" wrapText="1"/>
    </xf>
    <xf numFmtId="0" fontId="48" fillId="4" borderId="77" xfId="0" applyFont="1" applyFill="1" applyBorder="1" applyAlignment="1">
      <alignment horizontal="center" vertical="center" wrapText="1"/>
    </xf>
    <xf numFmtId="0" fontId="48" fillId="4" borderId="79" xfId="0" applyFont="1" applyFill="1" applyBorder="1" applyAlignment="1">
      <alignment horizontal="center" vertical="center" wrapText="1"/>
    </xf>
    <xf numFmtId="0" fontId="48" fillId="4" borderId="78" xfId="0" applyFont="1" applyFill="1" applyBorder="1" applyAlignment="1">
      <alignment horizontal="center" vertical="center" wrapText="1"/>
    </xf>
    <xf numFmtId="0" fontId="47" fillId="6" borderId="72" xfId="0" applyFont="1" applyFill="1" applyBorder="1" applyAlignment="1">
      <alignment horizontal="center" vertical="center" wrapText="1"/>
    </xf>
    <xf numFmtId="0" fontId="47" fillId="6" borderId="74" xfId="0" applyFont="1" applyFill="1" applyBorder="1" applyAlignment="1">
      <alignment horizontal="center" vertical="center" wrapText="1"/>
    </xf>
    <xf numFmtId="0" fontId="47" fillId="6" borderId="77" xfId="0" applyFont="1" applyFill="1" applyBorder="1" applyAlignment="1">
      <alignment horizontal="center" vertical="center" wrapText="1"/>
    </xf>
    <xf numFmtId="0" fontId="47" fillId="6" borderId="78" xfId="0" applyFont="1" applyFill="1" applyBorder="1" applyAlignment="1">
      <alignment horizontal="center" vertical="center" wrapText="1"/>
    </xf>
    <xf numFmtId="0" fontId="19" fillId="0" borderId="23" xfId="0" applyFont="1" applyBorder="1" applyAlignment="1" applyProtection="1">
      <alignment horizontal="center" vertical="center"/>
      <protection hidden="1"/>
    </xf>
    <xf numFmtId="0" fontId="33" fillId="0" borderId="23" xfId="0" applyFont="1" applyBorder="1" applyAlignment="1" applyProtection="1">
      <alignment horizontal="center" vertical="center" wrapText="1"/>
      <protection hidden="1"/>
    </xf>
    <xf numFmtId="0" fontId="45" fillId="10" borderId="81" xfId="0" applyFont="1" applyFill="1" applyBorder="1" applyAlignment="1">
      <alignment horizontal="center" vertical="center"/>
    </xf>
    <xf numFmtId="0" fontId="45" fillId="10" borderId="47" xfId="0" applyFont="1" applyFill="1" applyBorder="1" applyAlignment="1">
      <alignment horizontal="center" vertical="center"/>
    </xf>
    <xf numFmtId="0" fontId="21" fillId="0" borderId="46" xfId="0" applyFont="1" applyBorder="1" applyAlignment="1" applyProtection="1">
      <alignment vertical="center" wrapText="1"/>
      <protection locked="0" hidden="1"/>
    </xf>
    <xf numFmtId="0" fontId="21" fillId="0" borderId="47" xfId="0" applyFont="1" applyBorder="1" applyAlignment="1" applyProtection="1">
      <alignment vertical="center" wrapText="1"/>
      <protection locked="0" hidden="1"/>
    </xf>
    <xf numFmtId="0" fontId="21" fillId="0" borderId="49" xfId="0" applyFont="1" applyBorder="1" applyAlignment="1" applyProtection="1">
      <alignment vertical="center" wrapText="1"/>
      <protection locked="0" hidden="1"/>
    </xf>
    <xf numFmtId="0" fontId="21" fillId="0" borderId="50" xfId="0" applyFont="1" applyBorder="1" applyAlignment="1" applyProtection="1">
      <alignment vertical="center" wrapText="1"/>
      <protection locked="0" hidden="1"/>
    </xf>
    <xf numFmtId="0" fontId="50" fillId="3" borderId="82" xfId="0" applyFont="1" applyFill="1" applyBorder="1" applyAlignment="1">
      <alignment horizontal="left" vertical="top" wrapText="1"/>
    </xf>
    <xf numFmtId="0" fontId="50" fillId="3" borderId="0" xfId="0" applyFont="1" applyFill="1" applyBorder="1" applyAlignment="1">
      <alignment horizontal="left" vertical="top" wrapText="1"/>
    </xf>
    <xf numFmtId="0" fontId="50" fillId="3" borderId="83" xfId="0" applyFont="1" applyFill="1" applyBorder="1" applyAlignment="1">
      <alignment horizontal="left" vertical="top" wrapText="1"/>
    </xf>
    <xf numFmtId="0" fontId="51" fillId="3" borderId="82" xfId="0" applyFont="1" applyFill="1" applyBorder="1" applyAlignment="1">
      <alignment horizontal="left" vertical="top" wrapText="1"/>
    </xf>
    <xf numFmtId="0" fontId="51" fillId="3" borderId="0" xfId="0" applyFont="1" applyFill="1" applyBorder="1" applyAlignment="1">
      <alignment horizontal="left" vertical="top" wrapText="1"/>
    </xf>
    <xf numFmtId="0" fontId="51" fillId="3" borderId="83" xfId="0" applyFont="1" applyFill="1" applyBorder="1" applyAlignment="1">
      <alignment horizontal="left" vertical="top" wrapText="1"/>
    </xf>
    <xf numFmtId="0" fontId="50" fillId="3" borderId="82" xfId="0" applyFont="1" applyFill="1" applyBorder="1" applyAlignment="1">
      <alignment horizontal="left" wrapText="1"/>
    </xf>
    <xf numFmtId="0" fontId="50" fillId="3" borderId="0" xfId="0" applyFont="1" applyFill="1" applyBorder="1" applyAlignment="1">
      <alignment horizontal="left" wrapText="1"/>
    </xf>
    <xf numFmtId="0" fontId="50" fillId="3" borderId="83" xfId="0" applyFont="1" applyFill="1" applyBorder="1" applyAlignment="1">
      <alignment horizontal="left" wrapText="1"/>
    </xf>
    <xf numFmtId="0" fontId="50" fillId="3" borderId="49" xfId="0" applyFont="1" applyFill="1" applyBorder="1" applyAlignment="1">
      <alignment horizontal="left" vertical="top" wrapText="1"/>
    </xf>
    <xf numFmtId="0" fontId="50" fillId="3" borderId="52" xfId="0" applyFont="1" applyFill="1" applyBorder="1" applyAlignment="1">
      <alignment horizontal="left" vertical="top" wrapText="1"/>
    </xf>
    <xf numFmtId="0" fontId="50" fillId="3" borderId="50" xfId="0" applyFont="1" applyFill="1" applyBorder="1" applyAlignment="1">
      <alignment horizontal="left" vertical="top" wrapText="1"/>
    </xf>
    <xf numFmtId="0" fontId="19" fillId="3" borderId="83" xfId="0" applyFont="1" applyFill="1" applyBorder="1" applyAlignment="1">
      <alignment horizontal="center"/>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0" fontId="21" fillId="0" borderId="23" xfId="0" applyFont="1" applyBorder="1" applyAlignment="1" applyProtection="1">
      <alignment horizontal="left" vertical="center" wrapText="1"/>
      <protection locked="0" hidden="1"/>
    </xf>
    <xf numFmtId="0" fontId="37" fillId="23" borderId="67" xfId="0" applyFont="1" applyFill="1" applyBorder="1" applyAlignment="1" applyProtection="1">
      <alignment horizontal="center" vertical="center"/>
      <protection hidden="1"/>
    </xf>
    <xf numFmtId="0" fontId="37" fillId="23" borderId="58" xfId="0" applyFont="1" applyFill="1" applyBorder="1" applyAlignment="1" applyProtection="1">
      <alignment horizontal="center" vertical="center"/>
      <protection hidden="1"/>
    </xf>
    <xf numFmtId="0" fontId="37" fillId="23" borderId="59" xfId="0" applyFont="1" applyFill="1" applyBorder="1" applyAlignment="1" applyProtection="1">
      <alignment horizontal="center" vertical="center"/>
      <protection hidden="1"/>
    </xf>
    <xf numFmtId="0" fontId="37" fillId="21" borderId="62" xfId="0" applyFont="1" applyFill="1" applyBorder="1" applyAlignment="1" applyProtection="1">
      <alignment horizontal="center" vertical="center" wrapText="1"/>
      <protection hidden="1"/>
    </xf>
    <xf numFmtId="0" fontId="45" fillId="27" borderId="57" xfId="5" applyFont="1" applyFill="1" applyBorder="1" applyAlignment="1" applyProtection="1">
      <alignment horizontal="center" vertical="center" wrapText="1"/>
      <protection hidden="1"/>
    </xf>
    <xf numFmtId="0" fontId="45" fillId="27" borderId="59" xfId="5" applyFont="1" applyFill="1" applyBorder="1" applyAlignment="1" applyProtection="1">
      <alignment horizontal="center" vertical="center" wrapText="1"/>
      <protection hidden="1"/>
    </xf>
    <xf numFmtId="10" fontId="4" fillId="15" borderId="85" xfId="0" applyNumberFormat="1" applyFont="1" applyFill="1" applyBorder="1" applyAlignment="1" applyProtection="1">
      <alignment horizontal="center" vertical="center"/>
      <protection hidden="1"/>
    </xf>
    <xf numFmtId="10" fontId="4" fillId="15" borderId="8" xfId="0" applyNumberFormat="1" applyFont="1" applyFill="1" applyBorder="1" applyAlignment="1" applyProtection="1">
      <alignment horizontal="center" vertical="center"/>
      <protection hidden="1"/>
    </xf>
    <xf numFmtId="0" fontId="33" fillId="18" borderId="2" xfId="6" applyFont="1" applyBorder="1" applyAlignment="1" applyProtection="1">
      <alignment horizontal="center" vertical="center"/>
      <protection hidden="1"/>
    </xf>
    <xf numFmtId="0" fontId="33" fillId="18" borderId="3" xfId="6" applyFont="1" applyBorder="1" applyAlignment="1" applyProtection="1">
      <alignment horizontal="center" vertical="center"/>
      <protection hidden="1"/>
    </xf>
    <xf numFmtId="0" fontId="33" fillId="18" borderId="4" xfId="6" applyFont="1" applyBorder="1" applyAlignment="1" applyProtection="1">
      <alignment horizontal="center" vertical="center"/>
      <protection hidden="1"/>
    </xf>
    <xf numFmtId="0" fontId="49" fillId="22" borderId="65" xfId="4" applyFont="1" applyFill="1" applyBorder="1" applyAlignment="1" applyProtection="1">
      <alignment horizontal="center" vertical="center"/>
      <protection hidden="1"/>
    </xf>
    <xf numFmtId="0" fontId="49" fillId="22" borderId="26" xfId="4" applyFont="1" applyFill="1" applyBorder="1" applyAlignment="1" applyProtection="1">
      <alignment horizontal="center" vertical="center"/>
      <protection hidden="1"/>
    </xf>
    <xf numFmtId="0" fontId="21" fillId="0" borderId="23" xfId="0" applyFont="1" applyBorder="1" applyAlignment="1" applyProtection="1">
      <alignment horizontal="left" vertical="center"/>
      <protection hidden="1"/>
    </xf>
    <xf numFmtId="0" fontId="0" fillId="0" borderId="23" xfId="0" applyBorder="1" applyAlignment="1" applyProtection="1">
      <alignment horizontal="center" vertical="center"/>
      <protection hidden="1"/>
    </xf>
    <xf numFmtId="0" fontId="42" fillId="0" borderId="23" xfId="0" applyFont="1" applyBorder="1" applyAlignment="1" applyProtection="1">
      <alignment horizontal="center" vertical="center" wrapText="1"/>
      <protection hidden="1"/>
    </xf>
    <xf numFmtId="0" fontId="45" fillId="25" borderId="57" xfId="5" applyFont="1" applyFill="1" applyBorder="1" applyAlignment="1" applyProtection="1">
      <alignment horizontal="center" vertical="center" wrapText="1"/>
      <protection hidden="1"/>
    </xf>
    <xf numFmtId="0" fontId="45" fillId="25" borderId="59" xfId="5" applyFont="1" applyFill="1" applyBorder="1" applyAlignment="1" applyProtection="1">
      <alignment horizontal="center" vertical="center" wrapText="1"/>
      <protection hidden="1"/>
    </xf>
    <xf numFmtId="10" fontId="4" fillId="26" borderId="50" xfId="0" applyNumberFormat="1" applyFont="1" applyFill="1" applyBorder="1" applyAlignment="1" applyProtection="1">
      <alignment horizontal="center" vertical="center"/>
      <protection hidden="1"/>
    </xf>
    <xf numFmtId="10" fontId="4" fillId="26" borderId="21" xfId="0" applyNumberFormat="1" applyFont="1" applyFill="1" applyBorder="1" applyAlignment="1" applyProtection="1">
      <alignment horizontal="center" vertical="center"/>
      <protection hidden="1"/>
    </xf>
    <xf numFmtId="10" fontId="4" fillId="26" borderId="28" xfId="0" applyNumberFormat="1" applyFont="1" applyFill="1" applyBorder="1" applyAlignment="1" applyProtection="1">
      <alignment horizontal="center" vertical="center"/>
      <protection hidden="1"/>
    </xf>
    <xf numFmtId="10" fontId="4" fillId="26" borderId="24" xfId="0" applyNumberFormat="1" applyFont="1" applyFill="1" applyBorder="1" applyAlignment="1" applyProtection="1">
      <alignment horizontal="center" vertical="center"/>
      <protection hidden="1"/>
    </xf>
    <xf numFmtId="0" fontId="49" fillId="22" borderId="2" xfId="4" applyFont="1" applyFill="1" applyBorder="1" applyAlignment="1" applyProtection="1">
      <alignment horizontal="center" vertical="center"/>
      <protection hidden="1"/>
    </xf>
    <xf numFmtId="0" fontId="49" fillId="22" borderId="3" xfId="4" applyFont="1" applyFill="1" applyBorder="1" applyAlignment="1" applyProtection="1">
      <alignment horizontal="center" vertical="center"/>
      <protection hidden="1"/>
    </xf>
    <xf numFmtId="0" fontId="49" fillId="22" borderId="87" xfId="4" applyFont="1" applyFill="1" applyBorder="1" applyAlignment="1" applyProtection="1">
      <alignment horizontal="center" vertical="center"/>
      <protection hidden="1"/>
    </xf>
    <xf numFmtId="0" fontId="49" fillId="22" borderId="52" xfId="4" applyFont="1" applyFill="1" applyBorder="1" applyAlignment="1" applyProtection="1">
      <alignment horizontal="center" vertical="center"/>
      <protection hidden="1"/>
    </xf>
    <xf numFmtId="0" fontId="19" fillId="0" borderId="52" xfId="0" applyFont="1" applyBorder="1" applyAlignment="1" applyProtection="1">
      <alignment horizontal="center" vertical="center"/>
      <protection hidden="1"/>
    </xf>
    <xf numFmtId="0" fontId="19" fillId="0" borderId="26" xfId="0" applyFont="1" applyBorder="1" applyAlignment="1" applyProtection="1">
      <alignment horizontal="center" vertical="center"/>
      <protection hidden="1"/>
    </xf>
    <xf numFmtId="14" fontId="19" fillId="0" borderId="26" xfId="0" applyNumberFormat="1" applyFont="1" applyBorder="1" applyAlignment="1" applyProtection="1">
      <alignment horizontal="center" vertical="center"/>
      <protection hidden="1"/>
    </xf>
    <xf numFmtId="0" fontId="44" fillId="7" borderId="41" xfId="0" applyFont="1" applyFill="1" applyBorder="1" applyAlignment="1" applyProtection="1">
      <alignment horizontal="center" vertical="center" wrapText="1"/>
      <protection hidden="1"/>
    </xf>
    <xf numFmtId="0" fontId="44" fillId="7" borderId="42" xfId="0" applyFont="1" applyFill="1" applyBorder="1" applyAlignment="1" applyProtection="1">
      <alignment horizontal="center" vertical="center" wrapText="1"/>
      <protection hidden="1"/>
    </xf>
    <xf numFmtId="0" fontId="44" fillId="7" borderId="71" xfId="0" applyFont="1" applyFill="1" applyBorder="1" applyAlignment="1" applyProtection="1">
      <alignment horizontal="center" vertical="center" wrapText="1"/>
      <protection hidden="1"/>
    </xf>
    <xf numFmtId="0" fontId="19" fillId="0" borderId="52" xfId="0" applyFont="1" applyBorder="1" applyAlignment="1" applyProtection="1">
      <alignment horizontal="left" vertical="center"/>
      <protection hidden="1"/>
    </xf>
    <xf numFmtId="0" fontId="19" fillId="0" borderId="26" xfId="0" applyFont="1" applyBorder="1" applyAlignment="1" applyProtection="1">
      <alignment horizontal="left" vertical="center"/>
      <protection hidden="1"/>
    </xf>
    <xf numFmtId="14" fontId="19" fillId="0" borderId="26" xfId="0" applyNumberFormat="1" applyFont="1" applyBorder="1" applyAlignment="1" applyProtection="1">
      <alignment horizontal="left" vertical="center"/>
      <protection hidden="1"/>
    </xf>
    <xf numFmtId="0" fontId="37" fillId="8" borderId="23" xfId="0" applyFont="1" applyFill="1" applyBorder="1" applyAlignment="1" applyProtection="1">
      <alignment horizontal="center" vertical="center" wrapText="1"/>
      <protection hidden="1"/>
    </xf>
    <xf numFmtId="10" fontId="4" fillId="26" borderId="28" xfId="0" applyNumberFormat="1" applyFont="1" applyFill="1" applyBorder="1" applyAlignment="1" applyProtection="1">
      <alignment horizontal="center" vertical="center" wrapText="1"/>
      <protection hidden="1"/>
    </xf>
    <xf numFmtId="10" fontId="4" fillId="26" borderId="24" xfId="0" applyNumberFormat="1" applyFont="1" applyFill="1" applyBorder="1" applyAlignment="1" applyProtection="1">
      <alignment horizontal="center" vertical="center" wrapText="1"/>
      <protection hidden="1"/>
    </xf>
    <xf numFmtId="10" fontId="4" fillId="26" borderId="26" xfId="0" applyNumberFormat="1" applyFont="1" applyFill="1" applyBorder="1" applyAlignment="1" applyProtection="1">
      <alignment horizontal="center" vertical="center" wrapText="1"/>
      <protection hidden="1"/>
    </xf>
    <xf numFmtId="10" fontId="4" fillId="26" borderId="27" xfId="0" applyNumberFormat="1" applyFont="1" applyFill="1" applyBorder="1" applyAlignment="1" applyProtection="1">
      <alignment horizontal="center" vertical="center" wrapText="1"/>
      <protection hidden="1"/>
    </xf>
    <xf numFmtId="9" fontId="4" fillId="15" borderId="86" xfId="0" applyNumberFormat="1" applyFont="1" applyFill="1" applyBorder="1" applyAlignment="1" applyProtection="1">
      <alignment horizontal="center" vertical="center"/>
      <protection hidden="1"/>
    </xf>
    <xf numFmtId="9" fontId="4" fillId="15" borderId="63" xfId="0" applyNumberFormat="1" applyFont="1" applyFill="1" applyBorder="1" applyAlignment="1" applyProtection="1">
      <alignment horizontal="center" vertical="center"/>
      <protection hidden="1"/>
    </xf>
    <xf numFmtId="0" fontId="38" fillId="13" borderId="0" xfId="0" applyFont="1" applyFill="1" applyAlignment="1" applyProtection="1">
      <alignment horizontal="center" vertical="center"/>
      <protection hidden="1"/>
    </xf>
    <xf numFmtId="0" fontId="19" fillId="0" borderId="0" xfId="0" applyFont="1" applyAlignment="1" applyProtection="1">
      <alignment horizontal="left" vertical="center" wrapText="1"/>
      <protection hidden="1"/>
    </xf>
    <xf numFmtId="0" fontId="45" fillId="27" borderId="86" xfId="5" applyFont="1" applyFill="1" applyBorder="1" applyAlignment="1" applyProtection="1">
      <alignment horizontal="center" vertical="center" wrapText="1"/>
      <protection hidden="1"/>
    </xf>
    <xf numFmtId="0" fontId="45" fillId="27" borderId="63" xfId="5" applyFont="1" applyFill="1" applyBorder="1" applyAlignment="1" applyProtection="1">
      <alignment horizontal="center" vertical="center" wrapText="1"/>
      <protection hidden="1"/>
    </xf>
    <xf numFmtId="0" fontId="49" fillId="22" borderId="66" xfId="4" applyFont="1" applyFill="1" applyBorder="1" applyAlignment="1" applyProtection="1">
      <alignment horizontal="center" vertical="center"/>
      <protection hidden="1"/>
    </xf>
    <xf numFmtId="0" fontId="49" fillId="22" borderId="80" xfId="4" applyFont="1" applyFill="1" applyBorder="1" applyAlignment="1" applyProtection="1">
      <alignment horizontal="center" vertical="center"/>
      <protection hidden="1"/>
    </xf>
    <xf numFmtId="10" fontId="4" fillId="26" borderId="80" xfId="0" applyNumberFormat="1" applyFont="1" applyFill="1" applyBorder="1" applyAlignment="1" applyProtection="1">
      <alignment horizontal="center" vertical="center"/>
      <protection hidden="1"/>
    </xf>
    <xf numFmtId="10" fontId="4" fillId="26" borderId="64" xfId="0" applyNumberFormat="1" applyFont="1" applyFill="1" applyBorder="1" applyAlignment="1" applyProtection="1">
      <alignment horizontal="center" vertical="center"/>
      <protection hidden="1"/>
    </xf>
    <xf numFmtId="0" fontId="37" fillId="19" borderId="86" xfId="7" applyFont="1" applyBorder="1" applyAlignment="1" applyProtection="1">
      <alignment horizontal="center" vertical="center" wrapText="1"/>
      <protection hidden="1"/>
    </xf>
    <xf numFmtId="0" fontId="37" fillId="19" borderId="62" xfId="7" applyFont="1" applyBorder="1" applyAlignment="1" applyProtection="1">
      <alignment horizontal="center" vertical="center" wrapText="1"/>
      <protection hidden="1"/>
    </xf>
    <xf numFmtId="0" fontId="37" fillId="19" borderId="63" xfId="7" applyFont="1" applyBorder="1" applyAlignment="1" applyProtection="1">
      <alignment horizontal="center" vertical="center" wrapText="1"/>
      <protection hidden="1"/>
    </xf>
    <xf numFmtId="0" fontId="23" fillId="7" borderId="0" xfId="0" applyFont="1" applyFill="1" applyAlignment="1" applyProtection="1">
      <alignment horizontal="center" vertical="center" wrapText="1"/>
    </xf>
    <xf numFmtId="0" fontId="22" fillId="7" borderId="23" xfId="0" applyFont="1" applyFill="1" applyBorder="1" applyAlignment="1" applyProtection="1">
      <alignment horizontal="justify" vertical="center" wrapText="1"/>
    </xf>
    <xf numFmtId="0" fontId="23" fillId="7" borderId="23" xfId="0" applyFont="1" applyFill="1" applyBorder="1" applyAlignment="1" applyProtection="1">
      <alignment horizontal="center" vertical="center" wrapText="1"/>
    </xf>
    <xf numFmtId="0" fontId="23" fillId="7" borderId="46" xfId="0" applyFont="1" applyFill="1" applyBorder="1" applyAlignment="1" applyProtection="1">
      <alignment horizontal="center" vertical="center" wrapText="1"/>
    </xf>
    <xf numFmtId="0" fontId="23" fillId="7" borderId="47"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7" borderId="50" xfId="0" applyFont="1" applyFill="1" applyBorder="1" applyAlignment="1" applyProtection="1">
      <alignment horizontal="center" vertical="center" wrapText="1"/>
    </xf>
    <xf numFmtId="0" fontId="23" fillId="7" borderId="48" xfId="0" applyFont="1" applyFill="1" applyBorder="1" applyAlignment="1" applyProtection="1">
      <alignment horizontal="center" vertical="center" wrapText="1"/>
    </xf>
    <xf numFmtId="0" fontId="23" fillId="7" borderId="20" xfId="0" applyFont="1" applyFill="1" applyBorder="1" applyAlignment="1" applyProtection="1">
      <alignment horizontal="center" vertical="center" wrapText="1"/>
    </xf>
  </cellXfs>
  <cellStyles count="14">
    <cellStyle name="40% - Énfasis4" xfId="7" builtinId="43"/>
    <cellStyle name="40% - Énfasis5" xfId="3" builtinId="47"/>
    <cellStyle name="Énfasis2" xfId="4" builtinId="33"/>
    <cellStyle name="Énfasis3" xfId="5" builtinId="37"/>
    <cellStyle name="Énfasis4" xfId="6" builtinId="41"/>
    <cellStyle name="Incorrecto" xfId="10" builtinId="27"/>
    <cellStyle name="Millares [0]" xfId="8" builtinId="6"/>
    <cellStyle name="Moneda" xfId="1" builtinId="4"/>
    <cellStyle name="Moneda [0]" xfId="13" builtinId="7"/>
    <cellStyle name="Moneda 2" xfId="9"/>
    <cellStyle name="Normal" xfId="0" builtinId="0"/>
    <cellStyle name="Normal 5" xfId="11"/>
    <cellStyle name="Note 3" xfId="12"/>
    <cellStyle name="Porcentaje" xfId="2" builtinId="5"/>
  </cellStyles>
  <dxfs count="91">
    <dxf>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protection locked="1"/>
    </dxf>
    <dxf>
      <protection locked="1"/>
    </dxf>
    <dxf>
      <protection locked="1"/>
    </dxf>
    <dxf>
      <protection locked="1"/>
    </dxf>
    <dxf>
      <protection locked="1"/>
    </dxf>
    <dxf>
      <protection locked="1"/>
    </dxf>
    <dxf>
      <protection locked="1"/>
    </dxf>
    <dxf>
      <protection locked="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top style="medium">
          <color indexed="64"/>
        </top>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bottom style="medium">
          <color indexed="64"/>
        </bottom>
      </border>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1</xdr:row>
      <xdr:rowOff>95250</xdr:rowOff>
    </xdr:from>
    <xdr:to>
      <xdr:col>0</xdr:col>
      <xdr:colOff>1691869</xdr:colOff>
      <xdr:row>1</xdr:row>
      <xdr:rowOff>952500</xdr:rowOff>
    </xdr:to>
    <xdr:pic>
      <xdr:nvPicPr>
        <xdr:cNvPr id="3" name="image2.jpg" descr="logo nuevo contraloria">
          <a:extLst>
            <a:ext uri="{FF2B5EF4-FFF2-40B4-BE49-F238E27FC236}">
              <a16:creationId xmlns="" xmlns:a16="http://schemas.microsoft.com/office/drawing/2014/main" id="{FE9D2C97-BC35-44AA-9295-5BCBE821A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7" y="285750"/>
          <a:ext cx="135320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307036</xdr:colOff>
      <xdr:row>0</xdr:row>
      <xdr:rowOff>117402</xdr:rowOff>
    </xdr:from>
    <xdr:ext cx="1343964" cy="835097"/>
    <xdr:pic>
      <xdr:nvPicPr>
        <xdr:cNvPr id="2" name="image2.jpg" descr="logo nuevo contraloria">
          <a:extLst>
            <a:ext uri="{FF2B5EF4-FFF2-40B4-BE49-F238E27FC236}">
              <a16:creationId xmlns="" xmlns:a16="http://schemas.microsoft.com/office/drawing/2014/main" id="{DB9F4C0E-46FE-44FA-BC8D-4499F34EC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703" y="117402"/>
          <a:ext cx="1343964" cy="835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190500</xdr:colOff>
      <xdr:row>7</xdr:row>
      <xdr:rowOff>99638</xdr:rowOff>
    </xdr:from>
    <xdr:to>
      <xdr:col>10</xdr:col>
      <xdr:colOff>1051667</xdr:colOff>
      <xdr:row>13</xdr:row>
      <xdr:rowOff>158750</xdr:rowOff>
    </xdr:to>
    <xdr:pic>
      <xdr:nvPicPr>
        <xdr:cNvPr id="5" name="Imagen 4">
          <a:extLst>
            <a:ext uri="{FF2B5EF4-FFF2-40B4-BE49-F238E27FC236}">
              <a16:creationId xmlns="" xmlns:a16="http://schemas.microsoft.com/office/drawing/2014/main" id="{1F1C8603-544B-4851-B962-7DDE48631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2353888"/>
          <a:ext cx="12174750" cy="1392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222250</xdr:colOff>
      <xdr:row>15</xdr:row>
      <xdr:rowOff>42335</xdr:rowOff>
    </xdr:from>
    <xdr:to>
      <xdr:col>10</xdr:col>
      <xdr:colOff>52917</xdr:colOff>
      <xdr:row>19</xdr:row>
      <xdr:rowOff>1432</xdr:rowOff>
    </xdr:to>
    <xdr:pic>
      <xdr:nvPicPr>
        <xdr:cNvPr id="6" name="Imagen 5">
          <a:extLst>
            <a:ext uri="{FF2B5EF4-FFF2-40B4-BE49-F238E27FC236}">
              <a16:creationId xmlns="" xmlns:a16="http://schemas.microsoft.com/office/drawing/2014/main" id="{2DB72B50-3AA0-46FA-89F3-C5C67ECE90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7917" y="4074585"/>
          <a:ext cx="10678583" cy="844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314325</xdr:colOff>
      <xdr:row>31</xdr:row>
      <xdr:rowOff>170393</xdr:rowOff>
    </xdr:from>
    <xdr:to>
      <xdr:col>10</xdr:col>
      <xdr:colOff>158479</xdr:colOff>
      <xdr:row>32</xdr:row>
      <xdr:rowOff>2530476</xdr:rowOff>
    </xdr:to>
    <xdr:pic>
      <xdr:nvPicPr>
        <xdr:cNvPr id="12" name="Imagen 11">
          <a:extLst>
            <a:ext uri="{FF2B5EF4-FFF2-40B4-BE49-F238E27FC236}">
              <a16:creationId xmlns="" xmlns:a16="http://schemas.microsoft.com/office/drawing/2014/main" id="{1FC97571-85D9-448C-8573-8C055F2A4CE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1050" y="10295468"/>
          <a:ext cx="10712179" cy="2541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508000</xdr:colOff>
      <xdr:row>48</xdr:row>
      <xdr:rowOff>116416</xdr:rowOff>
    </xdr:from>
    <xdr:to>
      <xdr:col>8</xdr:col>
      <xdr:colOff>770897</xdr:colOff>
      <xdr:row>64</xdr:row>
      <xdr:rowOff>74083</xdr:rowOff>
    </xdr:to>
    <xdr:pic>
      <xdr:nvPicPr>
        <xdr:cNvPr id="17" name="Imagen 16">
          <a:extLst>
            <a:ext uri="{FF2B5EF4-FFF2-40B4-BE49-F238E27FC236}">
              <a16:creationId xmlns="" xmlns:a16="http://schemas.microsoft.com/office/drawing/2014/main" id="{B94E7E07-E299-446B-BA06-EC4BBD5A468D}"/>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4555" b="11539"/>
        <a:stretch/>
      </xdr:blipFill>
      <xdr:spPr bwMode="auto">
        <a:xfrm>
          <a:off x="973667" y="15790333"/>
          <a:ext cx="8581397" cy="3005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328081</xdr:colOff>
      <xdr:row>26</xdr:row>
      <xdr:rowOff>118890</xdr:rowOff>
    </xdr:from>
    <xdr:to>
      <xdr:col>10</xdr:col>
      <xdr:colOff>350380</xdr:colOff>
      <xdr:row>26</xdr:row>
      <xdr:rowOff>2973916</xdr:rowOff>
    </xdr:to>
    <xdr:pic>
      <xdr:nvPicPr>
        <xdr:cNvPr id="11" name="Imagen 10">
          <a:extLst>
            <a:ext uri="{FF2B5EF4-FFF2-40B4-BE49-F238E27FC236}">
              <a16:creationId xmlns="" xmlns:a16="http://schemas.microsoft.com/office/drawing/2014/main" id="{24B7B8A7-AA9A-4FD0-AE92-47385539326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93748" y="6373640"/>
          <a:ext cx="10870215" cy="285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32</xdr:row>
      <xdr:rowOff>2647949</xdr:rowOff>
    </xdr:from>
    <xdr:to>
      <xdr:col>9</xdr:col>
      <xdr:colOff>285750</xdr:colOff>
      <xdr:row>44</xdr:row>
      <xdr:rowOff>160316</xdr:rowOff>
    </xdr:to>
    <xdr:pic>
      <xdr:nvPicPr>
        <xdr:cNvPr id="4" name="Imagen 3"/>
        <xdr:cNvPicPr>
          <a:picLocks noChangeAspect="1"/>
        </xdr:cNvPicPr>
      </xdr:nvPicPr>
      <xdr:blipFill rotWithShape="1">
        <a:blip xmlns:r="http://schemas.openxmlformats.org/officeDocument/2006/relationships" r:embed="rId7"/>
        <a:srcRect l="4636" t="34356" r="21657" b="24713"/>
        <a:stretch/>
      </xdr:blipFill>
      <xdr:spPr>
        <a:xfrm>
          <a:off x="2743200" y="12953999"/>
          <a:ext cx="7648575" cy="2389167"/>
        </a:xfrm>
        <a:prstGeom prst="rect">
          <a:avLst/>
        </a:prstGeom>
      </xdr:spPr>
    </xdr:pic>
    <xdr:clientData/>
  </xdr:twoCellAnchor>
  <xdr:twoCellAnchor editAs="oneCell">
    <xdr:from>
      <xdr:col>1</xdr:col>
      <xdr:colOff>57151</xdr:colOff>
      <xdr:row>71</xdr:row>
      <xdr:rowOff>0</xdr:rowOff>
    </xdr:from>
    <xdr:to>
      <xdr:col>10</xdr:col>
      <xdr:colOff>1133475</xdr:colOff>
      <xdr:row>85</xdr:row>
      <xdr:rowOff>103597</xdr:rowOff>
    </xdr:to>
    <xdr:pic>
      <xdr:nvPicPr>
        <xdr:cNvPr id="7" name="Imagen 6"/>
        <xdr:cNvPicPr>
          <a:picLocks noChangeAspect="1"/>
        </xdr:cNvPicPr>
      </xdr:nvPicPr>
      <xdr:blipFill rotWithShape="1">
        <a:blip xmlns:r="http://schemas.openxmlformats.org/officeDocument/2006/relationships" r:embed="rId8"/>
        <a:srcRect l="3856" t="37320" r="5196" b="25176"/>
        <a:stretch/>
      </xdr:blipFill>
      <xdr:spPr>
        <a:xfrm>
          <a:off x="523876" y="20278725"/>
          <a:ext cx="11944349" cy="2770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973786</xdr:colOff>
      <xdr:row>0</xdr:row>
      <xdr:rowOff>137511</xdr:rowOff>
    </xdr:from>
    <xdr:ext cx="1352550" cy="736408"/>
    <xdr:pic>
      <xdr:nvPicPr>
        <xdr:cNvPr id="2" name="image2.jpg" descr="logo nuevo contraloria">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5786" y="137511"/>
          <a:ext cx="1352550" cy="73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bog/Documents/Matrices%20Auditoria%20Financiera%20de%20gestion%20y%20resultados/Auditoria%20de%20Desempe&#241;o/Papel%20de%20Trabajo%20PVCGF-05-05%20Instrumento%20de%20planeacion,%20evaluaci&#243;n%20y%20conceptos%20DESEMPE&#209;O%20V2%202608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Matriz de Planeación"/>
      <sheetName val="Ejemplo Matriz de Planeación"/>
      <sheetName val="2. Instructivo Materialidad"/>
      <sheetName val="3. Evaluación y Concepto"/>
      <sheetName val="tablas"/>
      <sheetName val="Papel de Trabajo PVCGF-05-05 In"/>
    </sheetNames>
    <sheetDataSet>
      <sheetData sheetId="0" refreshError="1"/>
      <sheetData sheetId="1" refreshError="1"/>
      <sheetData sheetId="2" refreshError="1"/>
      <sheetData sheetId="3" refreshError="1"/>
      <sheetData sheetId="4" refreshError="1"/>
      <sheetData sheetId="5" refreshError="1">
        <row r="27">
          <cell r="I27" t="str">
            <v>Bajo</v>
          </cell>
        </row>
        <row r="98">
          <cell r="C98">
            <v>0</v>
          </cell>
          <cell r="D98">
            <v>1</v>
          </cell>
        </row>
        <row r="99">
          <cell r="C99">
            <v>0.01</v>
          </cell>
          <cell r="D99">
            <v>0.99</v>
          </cell>
        </row>
        <row r="100">
          <cell r="C100">
            <v>0.02</v>
          </cell>
          <cell r="D100">
            <v>0.98</v>
          </cell>
        </row>
        <row r="101">
          <cell r="C101">
            <v>0.03</v>
          </cell>
          <cell r="D101">
            <v>0.97</v>
          </cell>
        </row>
        <row r="102">
          <cell r="C102">
            <v>0.04</v>
          </cell>
          <cell r="D102">
            <v>0.96</v>
          </cell>
        </row>
        <row r="103">
          <cell r="C103">
            <v>0.05</v>
          </cell>
          <cell r="D103">
            <v>0.95</v>
          </cell>
        </row>
        <row r="104">
          <cell r="C104">
            <v>0.06</v>
          </cell>
          <cell r="D104">
            <v>0.94</v>
          </cell>
        </row>
        <row r="105">
          <cell r="C105">
            <v>7.0000000000000007E-2</v>
          </cell>
          <cell r="D105">
            <v>0.93</v>
          </cell>
        </row>
        <row r="106">
          <cell r="C106">
            <v>0.08</v>
          </cell>
          <cell r="D106">
            <v>0.92</v>
          </cell>
        </row>
        <row r="107">
          <cell r="C107">
            <v>0.09</v>
          </cell>
          <cell r="D107">
            <v>0.91</v>
          </cell>
        </row>
        <row r="108">
          <cell r="C108">
            <v>0.1</v>
          </cell>
          <cell r="D108">
            <v>0.9</v>
          </cell>
        </row>
        <row r="109">
          <cell r="C109">
            <v>0.11</v>
          </cell>
          <cell r="D109">
            <v>0.89</v>
          </cell>
        </row>
        <row r="110">
          <cell r="C110">
            <v>0.12</v>
          </cell>
          <cell r="D110">
            <v>0.88</v>
          </cell>
        </row>
        <row r="111">
          <cell r="C111">
            <v>0.13</v>
          </cell>
          <cell r="D111">
            <v>0.87</v>
          </cell>
        </row>
        <row r="112">
          <cell r="C112">
            <v>0.14000000000000001</v>
          </cell>
          <cell r="D112">
            <v>0.86</v>
          </cell>
        </row>
        <row r="113">
          <cell r="C113">
            <v>0.15</v>
          </cell>
          <cell r="D113">
            <v>0.85</v>
          </cell>
        </row>
        <row r="114">
          <cell r="C114">
            <v>0.16</v>
          </cell>
          <cell r="D114">
            <v>0.84</v>
          </cell>
        </row>
        <row r="115">
          <cell r="C115">
            <v>0.17</v>
          </cell>
          <cell r="D115">
            <v>0.83</v>
          </cell>
        </row>
        <row r="116">
          <cell r="C116">
            <v>0.18</v>
          </cell>
          <cell r="D116">
            <v>0.82</v>
          </cell>
        </row>
        <row r="117">
          <cell r="C117">
            <v>0.19</v>
          </cell>
          <cell r="D117">
            <v>0.81</v>
          </cell>
        </row>
        <row r="118">
          <cell r="C118">
            <v>0.2</v>
          </cell>
          <cell r="D118">
            <v>0.8</v>
          </cell>
        </row>
        <row r="119">
          <cell r="C119">
            <v>0.21</v>
          </cell>
          <cell r="D119">
            <v>0.79</v>
          </cell>
        </row>
        <row r="120">
          <cell r="C120">
            <v>0.22</v>
          </cell>
          <cell r="D120">
            <v>0.78</v>
          </cell>
        </row>
        <row r="121">
          <cell r="C121">
            <v>0.23</v>
          </cell>
          <cell r="D121">
            <v>0.77</v>
          </cell>
        </row>
        <row r="122">
          <cell r="C122">
            <v>0.24</v>
          </cell>
          <cell r="D122">
            <v>0.76</v>
          </cell>
        </row>
        <row r="123">
          <cell r="C123">
            <v>0.25</v>
          </cell>
          <cell r="D123">
            <v>0.75</v>
          </cell>
        </row>
        <row r="124">
          <cell r="C124">
            <v>0.26</v>
          </cell>
          <cell r="D124">
            <v>0.74</v>
          </cell>
        </row>
        <row r="125">
          <cell r="C125">
            <v>0.27</v>
          </cell>
          <cell r="D125">
            <v>0.73</v>
          </cell>
        </row>
        <row r="126">
          <cell r="C126">
            <v>0.28000000000000003</v>
          </cell>
          <cell r="D126">
            <v>0.72</v>
          </cell>
        </row>
        <row r="127">
          <cell r="C127">
            <v>0.28999999999999998</v>
          </cell>
          <cell r="D127">
            <v>0.71</v>
          </cell>
        </row>
        <row r="128">
          <cell r="C128">
            <v>0.3</v>
          </cell>
          <cell r="D128">
            <v>0.7</v>
          </cell>
        </row>
        <row r="129">
          <cell r="C129">
            <v>0.31</v>
          </cell>
          <cell r="D129">
            <v>0.69</v>
          </cell>
        </row>
        <row r="130">
          <cell r="C130">
            <v>0.32</v>
          </cell>
          <cell r="D130">
            <v>0.68</v>
          </cell>
        </row>
        <row r="131">
          <cell r="C131">
            <v>0.33</v>
          </cell>
          <cell r="D131">
            <v>0.67</v>
          </cell>
        </row>
        <row r="132">
          <cell r="C132">
            <v>0.34</v>
          </cell>
          <cell r="D132">
            <v>0.66</v>
          </cell>
        </row>
        <row r="133">
          <cell r="C133">
            <v>0.35</v>
          </cell>
          <cell r="D133">
            <v>0.65</v>
          </cell>
        </row>
        <row r="134">
          <cell r="C134">
            <v>0.36</v>
          </cell>
          <cell r="D134">
            <v>0.64</v>
          </cell>
        </row>
        <row r="135">
          <cell r="C135">
            <v>0.37</v>
          </cell>
          <cell r="D135">
            <v>0.63</v>
          </cell>
        </row>
        <row r="136">
          <cell r="C136">
            <v>0.38</v>
          </cell>
          <cell r="D136">
            <v>0.62</v>
          </cell>
        </row>
        <row r="137">
          <cell r="C137">
            <v>0.39</v>
          </cell>
          <cell r="D137">
            <v>0.61</v>
          </cell>
        </row>
        <row r="138">
          <cell r="C138">
            <v>0.4</v>
          </cell>
          <cell r="D138">
            <v>0.6</v>
          </cell>
        </row>
        <row r="139">
          <cell r="C139">
            <v>0.41</v>
          </cell>
          <cell r="D139">
            <v>0.59</v>
          </cell>
        </row>
        <row r="140">
          <cell r="C140">
            <v>0.42</v>
          </cell>
          <cell r="D140">
            <v>0.57999999999999996</v>
          </cell>
        </row>
        <row r="141">
          <cell r="C141">
            <v>0.43</v>
          </cell>
          <cell r="D141">
            <v>0.56999999999999995</v>
          </cell>
        </row>
        <row r="142">
          <cell r="C142">
            <v>0.44</v>
          </cell>
          <cell r="D142">
            <v>0.56000000000000005</v>
          </cell>
        </row>
        <row r="143">
          <cell r="C143">
            <v>0.45</v>
          </cell>
          <cell r="D143">
            <v>0.55000000000000004</v>
          </cell>
        </row>
        <row r="144">
          <cell r="C144">
            <v>0.46</v>
          </cell>
          <cell r="D144">
            <v>0.54</v>
          </cell>
        </row>
        <row r="145">
          <cell r="C145">
            <v>0.47</v>
          </cell>
          <cell r="D145">
            <v>0.53</v>
          </cell>
        </row>
        <row r="146">
          <cell r="C146">
            <v>0.48</v>
          </cell>
          <cell r="D146">
            <v>0.52</v>
          </cell>
        </row>
        <row r="147">
          <cell r="C147">
            <v>0.49</v>
          </cell>
          <cell r="D147">
            <v>0.51</v>
          </cell>
        </row>
        <row r="148">
          <cell r="C148">
            <v>0.5</v>
          </cell>
          <cell r="D148">
            <v>0.5</v>
          </cell>
        </row>
        <row r="149">
          <cell r="C149">
            <v>0.51</v>
          </cell>
          <cell r="D149">
            <v>0.49</v>
          </cell>
        </row>
        <row r="150">
          <cell r="C150">
            <v>0.52</v>
          </cell>
          <cell r="D150">
            <v>0.48</v>
          </cell>
        </row>
        <row r="151">
          <cell r="C151">
            <v>0.53</v>
          </cell>
          <cell r="D151">
            <v>0.47</v>
          </cell>
        </row>
        <row r="152">
          <cell r="C152">
            <v>0.54</v>
          </cell>
          <cell r="D152">
            <v>0.46</v>
          </cell>
        </row>
        <row r="153">
          <cell r="C153">
            <v>0.55000000000000004</v>
          </cell>
          <cell r="D153">
            <v>0.45</v>
          </cell>
        </row>
        <row r="154">
          <cell r="C154">
            <v>0.56000000000000005</v>
          </cell>
          <cell r="D154">
            <v>0.44</v>
          </cell>
        </row>
        <row r="155">
          <cell r="C155">
            <v>0.56999999999999995</v>
          </cell>
          <cell r="D155">
            <v>0.42999999999999899</v>
          </cell>
        </row>
        <row r="156">
          <cell r="C156">
            <v>0.57999999999999996</v>
          </cell>
          <cell r="D156">
            <v>0.41999999999999899</v>
          </cell>
        </row>
        <row r="157">
          <cell r="C157">
            <v>0.59</v>
          </cell>
          <cell r="D157">
            <v>0.40999999999999898</v>
          </cell>
        </row>
        <row r="158">
          <cell r="C158">
            <v>0.6</v>
          </cell>
          <cell r="D158">
            <v>0.39999999999999902</v>
          </cell>
        </row>
        <row r="159">
          <cell r="C159">
            <v>0.61</v>
          </cell>
          <cell r="D159">
            <v>0.38999999999999901</v>
          </cell>
        </row>
        <row r="160">
          <cell r="C160">
            <v>0.62</v>
          </cell>
          <cell r="D160">
            <v>0.37999999999999901</v>
          </cell>
        </row>
        <row r="161">
          <cell r="C161">
            <v>0.63</v>
          </cell>
          <cell r="D161">
            <v>0.369999999999999</v>
          </cell>
        </row>
        <row r="162">
          <cell r="C162">
            <v>0.64</v>
          </cell>
          <cell r="D162">
            <v>0.35999999999999899</v>
          </cell>
        </row>
        <row r="163">
          <cell r="C163">
            <v>0.65</v>
          </cell>
          <cell r="D163">
            <v>0.34999999999999898</v>
          </cell>
        </row>
        <row r="164">
          <cell r="C164">
            <v>0.66</v>
          </cell>
          <cell r="D164">
            <v>0.33999999999999903</v>
          </cell>
        </row>
        <row r="165">
          <cell r="C165">
            <v>0.67</v>
          </cell>
          <cell r="D165">
            <v>0.32999999999999902</v>
          </cell>
        </row>
        <row r="166">
          <cell r="C166">
            <v>0.68</v>
          </cell>
          <cell r="D166">
            <v>0.31999999999999901</v>
          </cell>
        </row>
        <row r="167">
          <cell r="C167">
            <v>0.69</v>
          </cell>
          <cell r="D167">
            <v>0.309999999999999</v>
          </cell>
        </row>
        <row r="168">
          <cell r="C168">
            <v>0.7</v>
          </cell>
          <cell r="D168">
            <v>0.29999999999999899</v>
          </cell>
        </row>
        <row r="169">
          <cell r="C169">
            <v>0.71</v>
          </cell>
          <cell r="D169">
            <v>0.28999999999999898</v>
          </cell>
        </row>
        <row r="170">
          <cell r="C170">
            <v>0.72</v>
          </cell>
          <cell r="D170">
            <v>0.27999999999999903</v>
          </cell>
        </row>
        <row r="171">
          <cell r="C171">
            <v>0.73</v>
          </cell>
          <cell r="D171">
            <v>0.26999999999999902</v>
          </cell>
        </row>
        <row r="172">
          <cell r="C172">
            <v>0.74</v>
          </cell>
          <cell r="D172">
            <v>0.25999999999999901</v>
          </cell>
        </row>
        <row r="173">
          <cell r="C173">
            <v>0.75</v>
          </cell>
          <cell r="D173">
            <v>0.249999999999999</v>
          </cell>
        </row>
        <row r="174">
          <cell r="C174">
            <v>0.76</v>
          </cell>
          <cell r="D174">
            <v>0.23999999999999899</v>
          </cell>
        </row>
        <row r="175">
          <cell r="C175">
            <v>0.77</v>
          </cell>
          <cell r="D175">
            <v>0.22999999999999901</v>
          </cell>
        </row>
        <row r="176">
          <cell r="C176">
            <v>0.78</v>
          </cell>
          <cell r="D176">
            <v>0.219999999999999</v>
          </cell>
        </row>
        <row r="177">
          <cell r="C177">
            <v>0.79</v>
          </cell>
          <cell r="D177">
            <v>0.20999999999999899</v>
          </cell>
        </row>
        <row r="178">
          <cell r="C178">
            <v>0.8</v>
          </cell>
          <cell r="D178">
            <v>0.19999999999999901</v>
          </cell>
        </row>
        <row r="179">
          <cell r="C179">
            <v>0.81</v>
          </cell>
          <cell r="D179">
            <v>0.189999999999999</v>
          </cell>
        </row>
        <row r="180">
          <cell r="C180">
            <v>0.82</v>
          </cell>
          <cell r="D180">
            <v>0.17999999999999899</v>
          </cell>
        </row>
        <row r="181">
          <cell r="C181">
            <v>0.83</v>
          </cell>
          <cell r="D181">
            <v>0.16999999999999901</v>
          </cell>
        </row>
        <row r="182">
          <cell r="C182">
            <v>0.84</v>
          </cell>
          <cell r="D182">
            <v>0.159999999999999</v>
          </cell>
        </row>
        <row r="183">
          <cell r="C183">
            <v>0.85</v>
          </cell>
          <cell r="D183">
            <v>0.149999999999999</v>
          </cell>
        </row>
        <row r="184">
          <cell r="C184">
            <v>0.86</v>
          </cell>
          <cell r="D184">
            <v>0.13999999999999899</v>
          </cell>
        </row>
        <row r="185">
          <cell r="C185">
            <v>0.87</v>
          </cell>
          <cell r="D185">
            <v>0.12999999999999901</v>
          </cell>
        </row>
        <row r="186">
          <cell r="C186">
            <v>0.88</v>
          </cell>
          <cell r="D186">
            <v>0.119999999999999</v>
          </cell>
        </row>
        <row r="187">
          <cell r="C187">
            <v>0.89</v>
          </cell>
          <cell r="D187">
            <v>0.109999999999999</v>
          </cell>
        </row>
        <row r="188">
          <cell r="C188">
            <v>0.9</v>
          </cell>
          <cell r="D188">
            <v>9.9999999999999006E-2</v>
          </cell>
        </row>
        <row r="189">
          <cell r="C189">
            <v>0.91</v>
          </cell>
          <cell r="D189">
            <v>8.9999999999998997E-2</v>
          </cell>
        </row>
        <row r="190">
          <cell r="C190">
            <v>0.92</v>
          </cell>
          <cell r="D190">
            <v>7.9999999999999002E-2</v>
          </cell>
        </row>
        <row r="191">
          <cell r="C191">
            <v>0.93</v>
          </cell>
          <cell r="D191">
            <v>6.9999999999998994E-2</v>
          </cell>
        </row>
        <row r="192">
          <cell r="C192">
            <v>0.94</v>
          </cell>
          <cell r="D192">
            <v>5.9999999999999103E-2</v>
          </cell>
        </row>
        <row r="193">
          <cell r="C193">
            <v>0.95</v>
          </cell>
          <cell r="D193">
            <v>4.9999999999998997E-2</v>
          </cell>
        </row>
        <row r="194">
          <cell r="C194">
            <v>0.96</v>
          </cell>
          <cell r="D194">
            <v>3.9999999999999002E-2</v>
          </cell>
        </row>
        <row r="195">
          <cell r="C195">
            <v>0.97</v>
          </cell>
          <cell r="D195">
            <v>2.9999999999999E-2</v>
          </cell>
        </row>
        <row r="196">
          <cell r="C196">
            <v>0.98</v>
          </cell>
          <cell r="D196">
            <v>1.9999999999999001E-2</v>
          </cell>
        </row>
        <row r="197">
          <cell r="C197">
            <v>0.99</v>
          </cell>
          <cell r="D197">
            <v>9.9999999999990097E-3</v>
          </cell>
        </row>
        <row r="198">
          <cell r="C198">
            <v>1</v>
          </cell>
          <cell r="D198">
            <v>0</v>
          </cell>
        </row>
      </sheetData>
      <sheetData sheetId="6" refreshError="1"/>
    </sheetDataSet>
  </externalBook>
</externalLink>
</file>

<file path=xl/tables/table1.xml><?xml version="1.0" encoding="utf-8"?>
<table xmlns="http://schemas.openxmlformats.org/spreadsheetml/2006/main" id="1" name="Tabla1" displayName="Tabla1" ref="I2:I10" totalsRowShown="0" headerRowDxfId="54" dataDxfId="53">
  <autoFilter ref="I2:I10"/>
  <tableColumns count="1">
    <tableColumn id="1" name="SUBPROCESO" dataDxfId="52"/>
  </tableColumns>
  <tableStyleInfo name="TableStyleMedium2" showFirstColumn="0" showLastColumn="0" showRowStripes="1" showColumnStripes="0"/>
</table>
</file>

<file path=xl/tables/table10.xml><?xml version="1.0" encoding="utf-8"?>
<table xmlns="http://schemas.openxmlformats.org/spreadsheetml/2006/main" id="10" name="Tabla17" displayName="Tabla17" ref="F2:F9" totalsRowShown="0" headerRowDxfId="27" dataDxfId="26">
  <autoFilter ref="F2:F9"/>
  <tableColumns count="1">
    <tableColumn id="1" name="BASE" dataDxfId="25"/>
  </tableColumns>
  <tableStyleInfo name="TableStyleMedium2" showFirstColumn="0" showLastColumn="0" showRowStripes="1" showColumnStripes="0"/>
</table>
</file>

<file path=xl/tables/table11.xml><?xml version="1.0" encoding="utf-8"?>
<table xmlns="http://schemas.openxmlformats.org/spreadsheetml/2006/main" id="11" name="Tabla18" displayName="Tabla18" ref="G2:G17" totalsRowShown="0" headerRowDxfId="24" dataDxfId="22" headerRowBorderDxfId="23" tableBorderDxfId="21">
  <autoFilter ref="G2:G17"/>
  <tableColumns count="1">
    <tableColumn id="1" name="Condición para que sea material o de importancia relativa" dataDxfId="20"/>
  </tableColumns>
  <tableStyleInfo name="TableStyleMedium2" showFirstColumn="0" showLastColumn="0" showRowStripes="1" showColumnStripes="0"/>
</table>
</file>

<file path=xl/tables/table12.xml><?xml version="1.0" encoding="utf-8"?>
<table xmlns="http://schemas.openxmlformats.org/spreadsheetml/2006/main" id="12" name="Tabla19" displayName="Tabla19" ref="F48:H56" totalsRowShown="0" headerRowDxfId="19" dataDxfId="18">
  <autoFilter ref="F48:H56"/>
  <tableColumns count="3">
    <tableColumn id="1" name="Principio Fiscal afectado" dataDxfId="17"/>
    <tableColumn id="2" name="CUMPLE" dataDxfId="16"/>
    <tableColumn id="3" name="NO CUMPLE" dataDxfId="15"/>
  </tableColumns>
  <tableStyleInfo name="TableStyleMedium2" showFirstColumn="0" showLastColumn="0" showRowStripes="1" showColumnStripes="0"/>
</table>
</file>

<file path=xl/tables/table13.xml><?xml version="1.0" encoding="utf-8"?>
<table xmlns="http://schemas.openxmlformats.org/spreadsheetml/2006/main" id="13" name="Tabla20" displayName="Tabla20" ref="J48:J53" totalsRowShown="0" headerRowDxfId="14" dataDxfId="13">
  <autoFilter ref="J48:J53"/>
  <tableColumns count="1">
    <tableColumn id="1" name="OBJETIVOS" dataDxfId="12"/>
  </tableColumns>
  <tableStyleInfo name="TableStyleMedium2" showFirstColumn="0" showLastColumn="0" showRowStripes="1" showColumnStripes="0"/>
</table>
</file>

<file path=xl/tables/table14.xml><?xml version="1.0" encoding="utf-8"?>
<table xmlns="http://schemas.openxmlformats.org/spreadsheetml/2006/main" id="14" name="Tabla22" displayName="Tabla22" ref="F68:I78" totalsRowShown="0" headerRowDxfId="11" headerRowBorderDxfId="10" tableBorderDxfId="9" totalsRowBorderDxfId="8">
  <autoFilter ref="F68:I78"/>
  <tableColumns count="4">
    <tableColumn id="1" name="Tipo de Hallazgo_x000a_(lista desplegable)" dataDxfId="7"/>
    <tableColumn id="2" name="Afectación por Tipo de Hallazgo" dataDxfId="6" dataCellStyle="Porcentaje"/>
    <tableColumn id="3" name="Columna1"/>
    <tableColumn id="4" name="Columna2"/>
  </tableColumns>
  <tableStyleInfo name="TableStyleLight8" showFirstColumn="0" showLastColumn="0" showRowStripes="1" showColumnStripes="0"/>
</table>
</file>

<file path=xl/tables/table15.xml><?xml version="1.0" encoding="utf-8"?>
<table xmlns="http://schemas.openxmlformats.org/spreadsheetml/2006/main" id="15" name="Tabla2118" displayName="Tabla2118" ref="J65:K167" totalsRowShown="0" headerRowDxfId="5" headerRowBorderDxfId="4" tableBorderDxfId="3" totalsRowBorderDxfId="2">
  <autoFilter ref="J65:K167"/>
  <tableColumns count="2">
    <tableColumn id="1" name="% Incorrecciones Desviaciones Incumplimientos" dataDxfId="1" dataCellStyle="Porcentaje"/>
    <tableColumn id="2" name="Rango % de Cumplimiento" dataDxfId="0"/>
  </tableColumns>
  <tableStyleInfo name="TableStyleLight15" showFirstColumn="0" showLastColumn="0" showRowStripes="1" showColumnStripes="0"/>
</table>
</file>

<file path=xl/tables/table2.xml><?xml version="1.0" encoding="utf-8"?>
<table xmlns="http://schemas.openxmlformats.org/spreadsheetml/2006/main" id="2" name="Tabla2" displayName="Tabla2" ref="M2:M9" totalsRowShown="0" headerRowDxfId="51" dataDxfId="50">
  <autoFilter ref="M2:M9"/>
  <tableColumns count="1">
    <tableColumn id="1" name="Formulación_y_Diseño" dataDxfId="49"/>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M11:M13" totalsRowShown="0" headerRowDxfId="48" dataDxfId="47">
  <autoFilter ref="M11:M13"/>
  <tableColumns count="1">
    <tableColumn id="1" name="Programación" dataDxfId="46"/>
  </tableColumns>
  <tableStyleInfo name="TableStyleMedium2" showFirstColumn="0" showLastColumn="0" showRowStripes="1" showColumnStripes="0"/>
</table>
</file>

<file path=xl/tables/table4.xml><?xml version="1.0" encoding="utf-8"?>
<table xmlns="http://schemas.openxmlformats.org/spreadsheetml/2006/main" id="4" name="Tabla4" displayName="Tabla4" ref="M15:M20" totalsRowShown="0" headerRowDxfId="45" dataDxfId="44">
  <autoFilter ref="M15:M20"/>
  <tableColumns count="1">
    <tableColumn id="1" name="Implementación" dataDxfId="43"/>
  </tableColumns>
  <tableStyleInfo name="TableStyleMedium2" showFirstColumn="0" showLastColumn="0" showRowStripes="1" showColumnStripes="0"/>
</table>
</file>

<file path=xl/tables/table5.xml><?xml version="1.0" encoding="utf-8"?>
<table xmlns="http://schemas.openxmlformats.org/spreadsheetml/2006/main" id="5" name="Tabla5" displayName="Tabla5" ref="M22:M27" totalsRowShown="0" headerRowDxfId="42" dataDxfId="41">
  <autoFilter ref="M22:M27"/>
  <tableColumns count="1">
    <tableColumn id="1" name="Evaluación_y_seguimiento" dataDxfId="40"/>
  </tableColumns>
  <tableStyleInfo name="TableStyleMedium2" showFirstColumn="0" showLastColumn="0" showRowStripes="1" showColumnStripes="0"/>
</table>
</file>

<file path=xl/tables/table6.xml><?xml version="1.0" encoding="utf-8"?>
<table xmlns="http://schemas.openxmlformats.org/spreadsheetml/2006/main" id="6" name="Tabla6" displayName="Tabla6" ref="M29:M33" totalsRowShown="0" headerRowDxfId="39" dataDxfId="38">
  <autoFilter ref="M29:M33"/>
  <tableColumns count="1">
    <tableColumn id="1" name="Resultado_e_impacto" dataDxfId="37"/>
  </tableColumns>
  <tableStyleInfo name="TableStyleMedium2" showFirstColumn="0" showLastColumn="0" showRowStripes="1" showColumnStripes="0"/>
</table>
</file>

<file path=xl/tables/table7.xml><?xml version="1.0" encoding="utf-8"?>
<table xmlns="http://schemas.openxmlformats.org/spreadsheetml/2006/main" id="7" name="Tabla14" displayName="Tabla14" ref="C2:C7" totalsRowShown="0" headerRowDxfId="36" dataDxfId="35">
  <autoFilter ref="C2:C7"/>
  <tableColumns count="1">
    <tableColumn id="1" name="ENFOQUE" dataDxfId="34"/>
  </tableColumns>
  <tableStyleInfo name="TableStyleMedium2" showFirstColumn="0" showLastColumn="0" showRowStripes="1" showColumnStripes="0"/>
</table>
</file>

<file path=xl/tables/table8.xml><?xml version="1.0" encoding="utf-8"?>
<table xmlns="http://schemas.openxmlformats.org/spreadsheetml/2006/main" id="8" name="Tabla15" displayName="Tabla15" ref="D2:D10" totalsRowShown="0" headerRowDxfId="33" dataDxfId="32">
  <autoFilter ref="D2:D10"/>
  <tableColumns count="1">
    <tableColumn id="1" name="PRINCIPIOS" dataDxfId="31"/>
  </tableColumns>
  <tableStyleInfo name="TableStyleMedium2" showFirstColumn="0" showLastColumn="0" showRowStripes="1" showColumnStripes="0"/>
</table>
</file>

<file path=xl/tables/table9.xml><?xml version="1.0" encoding="utf-8"?>
<table xmlns="http://schemas.openxmlformats.org/spreadsheetml/2006/main" id="9" name="Tabla16" displayName="Tabla16" ref="E2:E21" totalsRowShown="0" headerRowDxfId="30" dataDxfId="29">
  <autoFilter ref="E2:E21"/>
  <tableColumns count="1">
    <tableColumn id="1" name="FUENTE" dataDxfId="2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comments" Target="../comments2.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vmlDrawing" Target="../drawings/vmlDrawing2.vml"/><Relationship Id="rId16" Type="http://schemas.openxmlformats.org/officeDocument/2006/relationships/table" Target="../tables/table14.xml"/><Relationship Id="rId1" Type="http://schemas.openxmlformats.org/officeDocument/2006/relationships/printerSettings" Target="../printerSettings/printerSettings5.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C60"/>
  <sheetViews>
    <sheetView showGridLines="0" topLeftCell="A7" zoomScaleNormal="100" workbookViewId="0">
      <selection activeCell="C22" sqref="C22"/>
    </sheetView>
  </sheetViews>
  <sheetFormatPr baseColWidth="10" defaultColWidth="11.42578125" defaultRowHeight="14.25" x14ac:dyDescent="0.2"/>
  <cols>
    <col min="1" max="1" width="36.28515625" style="26" customWidth="1"/>
    <col min="2" max="2" width="34.28515625" style="26" customWidth="1"/>
    <col min="3" max="3" width="34.5703125" style="26" customWidth="1"/>
    <col min="4" max="4" width="23.5703125" style="26" customWidth="1"/>
    <col min="5" max="5" width="23.42578125" style="26" customWidth="1"/>
    <col min="6" max="7" width="23" style="26" customWidth="1"/>
    <col min="8" max="8" width="25.85546875" style="26" customWidth="1"/>
    <col min="9" max="9" width="23.28515625" style="26" customWidth="1"/>
    <col min="10" max="16384" width="11.42578125" style="26"/>
  </cols>
  <sheetData>
    <row r="1" spans="1:29" x14ac:dyDescent="0.2">
      <c r="A1" s="154"/>
      <c r="B1" s="154"/>
      <c r="C1" s="154"/>
      <c r="D1" s="154"/>
      <c r="E1" s="154"/>
      <c r="F1" s="154"/>
      <c r="G1" s="154"/>
    </row>
    <row r="2" spans="1:29" ht="86.25" customHeight="1" x14ac:dyDescent="0.2">
      <c r="A2" s="155"/>
      <c r="B2" s="273" t="s">
        <v>537</v>
      </c>
      <c r="C2" s="274"/>
      <c r="D2" s="274"/>
      <c r="E2" s="274"/>
      <c r="F2" s="274"/>
      <c r="G2" s="274"/>
      <c r="H2" s="275"/>
      <c r="I2" s="237" t="s">
        <v>520</v>
      </c>
    </row>
    <row r="3" spans="1:29" ht="21" thickBot="1" x14ac:dyDescent="0.25">
      <c r="A3" s="156"/>
      <c r="B3" s="156"/>
      <c r="C3" s="156"/>
      <c r="D3" s="1"/>
      <c r="E3" s="1"/>
      <c r="F3" s="2"/>
      <c r="G3" s="2"/>
    </row>
    <row r="4" spans="1:29" s="6" customFormat="1" ht="36.75" customHeight="1" x14ac:dyDescent="0.25">
      <c r="A4" s="187" t="s">
        <v>294</v>
      </c>
      <c r="B4" s="188" t="s">
        <v>339</v>
      </c>
      <c r="C4" s="188"/>
      <c r="D4" s="188"/>
      <c r="E4" s="188"/>
      <c r="F4" s="188"/>
      <c r="G4" s="188"/>
      <c r="H4" s="188"/>
      <c r="I4" s="189"/>
      <c r="J4" s="3"/>
      <c r="K4" s="4"/>
      <c r="L4" s="4"/>
      <c r="M4" s="4"/>
      <c r="N4" s="4"/>
      <c r="O4" s="4"/>
      <c r="P4" s="4"/>
      <c r="Q4" s="4"/>
      <c r="R4" s="4"/>
      <c r="S4" s="4"/>
      <c r="T4" s="4"/>
      <c r="U4" s="4"/>
      <c r="V4" s="4"/>
      <c r="W4" s="4"/>
      <c r="X4" s="4"/>
      <c r="Y4" s="4"/>
      <c r="Z4" s="4"/>
      <c r="AA4" s="4"/>
      <c r="AB4" s="4"/>
      <c r="AC4" s="5"/>
    </row>
    <row r="5" spans="1:29" s="6" customFormat="1" ht="21" customHeight="1" thickBot="1" x14ac:dyDescent="0.3">
      <c r="A5" s="146" t="s">
        <v>0</v>
      </c>
      <c r="B5" s="147" t="str">
        <f>_xlfn.IFNA(VLOOKUP(B4,tablas!I193:K291,3,),"")</f>
        <v xml:space="preserve">140000 - DIRECCIÓN SECTOR EDUCACIÓN </v>
      </c>
      <c r="C5" s="147"/>
      <c r="D5" s="147"/>
      <c r="E5" s="147"/>
      <c r="F5" s="147"/>
      <c r="G5" s="147"/>
      <c r="H5" s="4"/>
      <c r="I5" s="7"/>
      <c r="J5" s="3"/>
      <c r="K5" s="4"/>
      <c r="L5" s="4"/>
      <c r="M5" s="4"/>
      <c r="N5" s="4"/>
      <c r="O5" s="4"/>
      <c r="P5" s="4"/>
      <c r="Q5" s="4"/>
      <c r="R5" s="4"/>
      <c r="S5" s="4"/>
      <c r="T5" s="4"/>
      <c r="U5" s="4"/>
      <c r="V5" s="4"/>
      <c r="W5" s="4"/>
      <c r="X5" s="4"/>
      <c r="Y5" s="4"/>
      <c r="Z5" s="4"/>
      <c r="AA5" s="4"/>
      <c r="AB5" s="4"/>
      <c r="AC5" s="5"/>
    </row>
    <row r="6" spans="1:29" s="6" customFormat="1" ht="36.75" customHeight="1" x14ac:dyDescent="0.25">
      <c r="A6" s="187" t="s">
        <v>295</v>
      </c>
      <c r="B6" s="293" t="s">
        <v>486</v>
      </c>
      <c r="C6" s="293"/>
      <c r="D6" s="293"/>
      <c r="E6" s="188"/>
      <c r="F6" s="188"/>
      <c r="G6" s="188"/>
      <c r="H6" s="188"/>
      <c r="I6" s="189"/>
      <c r="J6" s="3"/>
      <c r="K6" s="4"/>
      <c r="L6" s="4"/>
      <c r="M6" s="4"/>
      <c r="N6" s="4"/>
      <c r="O6" s="4"/>
      <c r="P6" s="4"/>
      <c r="Q6" s="4"/>
      <c r="R6" s="4"/>
      <c r="S6" s="4"/>
      <c r="T6" s="4"/>
      <c r="U6" s="4"/>
      <c r="V6" s="4"/>
      <c r="W6" s="4"/>
      <c r="X6" s="4"/>
      <c r="Y6" s="4"/>
      <c r="Z6" s="4"/>
      <c r="AA6" s="4"/>
      <c r="AB6" s="4"/>
      <c r="AC6" s="5"/>
    </row>
    <row r="7" spans="1:29" s="6" customFormat="1" ht="21" customHeight="1" x14ac:dyDescent="0.25">
      <c r="A7" s="146" t="s">
        <v>512</v>
      </c>
      <c r="B7" s="294">
        <v>2024</v>
      </c>
      <c r="C7" s="294"/>
      <c r="D7" s="294"/>
      <c r="E7" s="167" t="s">
        <v>1</v>
      </c>
      <c r="F7" s="297">
        <v>55</v>
      </c>
      <c r="G7" s="297"/>
      <c r="H7" s="4"/>
      <c r="I7" s="7"/>
      <c r="J7" s="3"/>
      <c r="K7" s="4"/>
      <c r="L7" s="4"/>
      <c r="M7" s="4"/>
      <c r="N7" s="4"/>
      <c r="O7" s="4"/>
      <c r="P7" s="4"/>
      <c r="Q7" s="4"/>
      <c r="R7" s="4"/>
      <c r="S7" s="4"/>
      <c r="T7" s="4"/>
      <c r="U7" s="4"/>
      <c r="V7" s="4"/>
      <c r="W7" s="4"/>
      <c r="X7" s="4"/>
      <c r="Y7" s="4"/>
      <c r="Z7" s="4"/>
      <c r="AA7" s="4"/>
      <c r="AB7" s="4"/>
      <c r="AC7" s="5"/>
    </row>
    <row r="8" spans="1:29" s="6" customFormat="1" ht="19.5" customHeight="1" thickBot="1" x14ac:dyDescent="0.25">
      <c r="A8" s="190" t="s">
        <v>2</v>
      </c>
      <c r="B8" s="294">
        <v>2023</v>
      </c>
      <c r="C8" s="294"/>
      <c r="D8" s="294"/>
      <c r="E8" s="14" t="s">
        <v>8</v>
      </c>
      <c r="F8" s="298">
        <v>45590</v>
      </c>
      <c r="G8" s="297"/>
      <c r="H8" s="147"/>
      <c r="I8" s="8"/>
      <c r="J8" s="3"/>
      <c r="K8" s="4"/>
      <c r="L8" s="4"/>
      <c r="M8" s="4"/>
      <c r="N8" s="4"/>
      <c r="O8" s="4"/>
      <c r="P8" s="4"/>
      <c r="Q8" s="4"/>
      <c r="R8" s="4"/>
      <c r="S8" s="4"/>
      <c r="T8" s="4"/>
      <c r="U8" s="4"/>
      <c r="V8" s="4"/>
      <c r="W8" s="4"/>
      <c r="X8" s="4"/>
      <c r="Y8" s="4"/>
      <c r="Z8" s="4"/>
      <c r="AA8" s="4"/>
      <c r="AB8" s="4"/>
      <c r="AC8" s="5"/>
    </row>
    <row r="9" spans="1:29" s="6" customFormat="1" ht="18" customHeight="1" x14ac:dyDescent="0.2">
      <c r="A9" s="190" t="s">
        <v>3</v>
      </c>
      <c r="B9" s="295">
        <v>45585</v>
      </c>
      <c r="C9" s="294"/>
      <c r="D9" s="294"/>
      <c r="E9" s="4"/>
      <c r="F9" s="4"/>
      <c r="G9" s="9"/>
      <c r="H9" s="9"/>
      <c r="I9" s="10"/>
      <c r="K9" s="3"/>
      <c r="L9" s="3"/>
      <c r="M9" s="3"/>
      <c r="N9" s="3"/>
      <c r="O9" s="3"/>
      <c r="P9" s="3"/>
      <c r="Q9" s="3"/>
      <c r="R9" s="3"/>
      <c r="S9" s="3"/>
      <c r="T9" s="3"/>
      <c r="U9" s="3"/>
      <c r="V9" s="3"/>
      <c r="W9" s="3"/>
      <c r="X9" s="3"/>
      <c r="Y9" s="3"/>
      <c r="Z9" s="3"/>
      <c r="AA9" s="3"/>
      <c r="AB9" s="3"/>
      <c r="AC9" s="11" t="s">
        <v>4</v>
      </c>
    </row>
    <row r="10" spans="1:29" s="6" customFormat="1" ht="16.5" customHeight="1" x14ac:dyDescent="0.2">
      <c r="A10" s="190" t="s">
        <v>5</v>
      </c>
      <c r="B10" s="294" t="s">
        <v>485</v>
      </c>
      <c r="C10" s="294"/>
      <c r="D10" s="294"/>
      <c r="E10" s="4"/>
      <c r="F10" s="4"/>
      <c r="G10" s="12"/>
      <c r="H10" s="12"/>
      <c r="I10" s="10"/>
      <c r="K10" s="3"/>
      <c r="L10" s="3"/>
      <c r="M10" s="3"/>
      <c r="N10" s="3"/>
      <c r="O10" s="3"/>
      <c r="P10" s="3"/>
      <c r="Q10" s="3"/>
      <c r="R10" s="3"/>
      <c r="S10" s="3"/>
      <c r="T10" s="3"/>
      <c r="U10" s="3"/>
      <c r="V10" s="3"/>
      <c r="W10" s="3"/>
      <c r="X10" s="3"/>
      <c r="Y10" s="3"/>
      <c r="Z10" s="3"/>
      <c r="AA10" s="3"/>
      <c r="AB10" s="3"/>
      <c r="AC10" s="13" t="s">
        <v>6</v>
      </c>
    </row>
    <row r="11" spans="1:29" s="6" customFormat="1" ht="15" customHeight="1" thickBot="1" x14ac:dyDescent="0.25">
      <c r="A11" s="191" t="s">
        <v>7</v>
      </c>
      <c r="B11" s="296" t="s">
        <v>487</v>
      </c>
      <c r="C11" s="296"/>
      <c r="D11" s="296"/>
      <c r="E11" s="192"/>
      <c r="F11" s="192"/>
      <c r="G11" s="192"/>
      <c r="H11" s="14"/>
      <c r="I11" s="15"/>
      <c r="K11" s="3"/>
      <c r="L11" s="3"/>
      <c r="M11" s="3"/>
      <c r="N11" s="3"/>
      <c r="O11" s="3"/>
      <c r="P11" s="3"/>
      <c r="Q11" s="3"/>
      <c r="R11" s="3"/>
      <c r="S11" s="3"/>
      <c r="T11" s="3"/>
      <c r="U11" s="3"/>
      <c r="V11" s="3"/>
      <c r="W11" s="3"/>
      <c r="X11" s="3"/>
      <c r="Y11" s="3"/>
      <c r="Z11" s="3"/>
      <c r="AA11" s="3"/>
      <c r="AB11" s="3"/>
      <c r="AC11" s="13" t="s">
        <v>9</v>
      </c>
    </row>
    <row r="12" spans="1:29" s="6" customFormat="1" ht="15" customHeight="1" x14ac:dyDescent="0.2">
      <c r="A12" s="147"/>
      <c r="B12" s="147"/>
      <c r="C12" s="147"/>
      <c r="D12" s="147"/>
      <c r="E12" s="147"/>
      <c r="F12" s="147"/>
      <c r="G12" s="4"/>
      <c r="H12" s="12"/>
      <c r="I12" s="12"/>
      <c r="K12" s="3"/>
      <c r="L12" s="3"/>
      <c r="M12" s="3"/>
      <c r="N12" s="3"/>
      <c r="O12" s="3"/>
      <c r="P12" s="3"/>
      <c r="Q12" s="3"/>
      <c r="R12" s="3"/>
      <c r="S12" s="3"/>
      <c r="T12" s="3"/>
      <c r="U12" s="3"/>
      <c r="V12" s="3"/>
      <c r="W12" s="3"/>
      <c r="X12" s="3"/>
      <c r="Y12" s="3"/>
      <c r="Z12" s="3"/>
      <c r="AA12" s="3"/>
      <c r="AB12" s="3"/>
      <c r="AC12" s="12"/>
    </row>
    <row r="13" spans="1:29" ht="39.75" customHeight="1" x14ac:dyDescent="0.2">
      <c r="A13" s="282" t="s">
        <v>10</v>
      </c>
      <c r="B13" s="282"/>
      <c r="C13" s="282"/>
      <c r="D13" s="282"/>
      <c r="E13" s="282"/>
      <c r="F13" s="282"/>
      <c r="G13" s="282"/>
      <c r="H13" s="283"/>
      <c r="I13" s="283"/>
    </row>
    <row r="14" spans="1:29" ht="39.75" customHeight="1" x14ac:dyDescent="0.2">
      <c r="A14" s="284" t="s">
        <v>11</v>
      </c>
      <c r="B14" s="285"/>
      <c r="C14" s="285"/>
      <c r="D14" s="285"/>
      <c r="E14" s="285"/>
      <c r="F14" s="285"/>
      <c r="G14" s="285"/>
      <c r="H14" s="285"/>
      <c r="I14" s="286"/>
    </row>
    <row r="15" spans="1:29" ht="23.25" customHeight="1" x14ac:dyDescent="0.2">
      <c r="A15" s="287" t="s">
        <v>12</v>
      </c>
      <c r="B15" s="288"/>
      <c r="C15" s="288"/>
      <c r="D15" s="288"/>
      <c r="E15" s="288"/>
      <c r="F15" s="288"/>
      <c r="G15" s="288"/>
      <c r="H15" s="288"/>
      <c r="I15" s="289"/>
    </row>
    <row r="16" spans="1:29" x14ac:dyDescent="0.2">
      <c r="A16" s="78" t="s">
        <v>13</v>
      </c>
      <c r="B16" s="290" t="s">
        <v>524</v>
      </c>
      <c r="C16" s="291"/>
      <c r="D16" s="291"/>
      <c r="E16" s="291"/>
      <c r="F16" s="291"/>
      <c r="G16" s="291"/>
      <c r="H16" s="291"/>
      <c r="I16" s="292"/>
    </row>
    <row r="17" spans="1:9" ht="24" customHeight="1" x14ac:dyDescent="0.2">
      <c r="A17" s="276" t="s">
        <v>14</v>
      </c>
      <c r="B17" s="277"/>
      <c r="C17" s="277"/>
      <c r="D17" s="277"/>
      <c r="E17" s="277"/>
      <c r="F17" s="277"/>
      <c r="G17" s="277"/>
      <c r="H17" s="277"/>
      <c r="I17" s="278"/>
    </row>
    <row r="18" spans="1:9" x14ac:dyDescent="0.2">
      <c r="A18" s="279"/>
      <c r="B18" s="280"/>
      <c r="C18" s="280"/>
      <c r="D18" s="280"/>
      <c r="E18" s="280"/>
      <c r="F18" s="280"/>
      <c r="G18" s="280"/>
      <c r="H18" s="280"/>
      <c r="I18" s="281"/>
    </row>
    <row r="19" spans="1:9" ht="27.75" customHeight="1" x14ac:dyDescent="0.2">
      <c r="A19" s="310" t="s">
        <v>15</v>
      </c>
      <c r="B19" s="311"/>
      <c r="C19" s="312"/>
      <c r="D19" s="312"/>
      <c r="E19" s="312"/>
      <c r="F19" s="312"/>
      <c r="G19" s="312"/>
      <c r="H19" s="312"/>
      <c r="I19" s="313"/>
    </row>
    <row r="20" spans="1:9" x14ac:dyDescent="0.2">
      <c r="A20" s="303" t="s">
        <v>16</v>
      </c>
      <c r="B20" s="304"/>
      <c r="C20" s="305"/>
      <c r="D20" s="305"/>
      <c r="E20" s="305"/>
      <c r="F20" s="305"/>
      <c r="G20" s="305"/>
      <c r="H20" s="305"/>
      <c r="I20" s="306"/>
    </row>
    <row r="21" spans="1:9" ht="15" customHeight="1" x14ac:dyDescent="0.2">
      <c r="A21" s="16" t="s">
        <v>17</v>
      </c>
      <c r="B21" s="307" t="s">
        <v>529</v>
      </c>
      <c r="C21" s="308"/>
      <c r="D21" s="308"/>
      <c r="E21" s="308"/>
      <c r="F21" s="308"/>
      <c r="G21" s="308"/>
      <c r="H21" s="308"/>
      <c r="I21" s="309"/>
    </row>
    <row r="22" spans="1:9" ht="24" x14ac:dyDescent="0.2">
      <c r="A22" s="17" t="s">
        <v>18</v>
      </c>
      <c r="B22" s="76" t="s">
        <v>19</v>
      </c>
      <c r="C22" s="18" t="s">
        <v>20</v>
      </c>
      <c r="D22" s="18" t="s">
        <v>21</v>
      </c>
      <c r="E22" s="18" t="s">
        <v>22</v>
      </c>
      <c r="F22" s="18" t="s">
        <v>23</v>
      </c>
      <c r="G22" s="18" t="s">
        <v>24</v>
      </c>
      <c r="H22" s="18" t="s">
        <v>25</v>
      </c>
      <c r="I22" s="19" t="s">
        <v>26</v>
      </c>
    </row>
    <row r="23" spans="1:9" s="157" customFormat="1" ht="45.75" customHeight="1" x14ac:dyDescent="0.25">
      <c r="A23" s="20" t="s">
        <v>27</v>
      </c>
      <c r="B23" s="21" t="s">
        <v>28</v>
      </c>
      <c r="C23" s="21" t="s">
        <v>29</v>
      </c>
      <c r="D23" s="314" t="s">
        <v>30</v>
      </c>
      <c r="E23" s="315"/>
      <c r="F23" s="21" t="s">
        <v>31</v>
      </c>
      <c r="G23" s="21" t="s">
        <v>32</v>
      </c>
      <c r="H23" s="21" t="s">
        <v>33</v>
      </c>
      <c r="I23" s="22" t="s">
        <v>34</v>
      </c>
    </row>
    <row r="24" spans="1:9" s="157" customFormat="1" ht="60" x14ac:dyDescent="0.25">
      <c r="A24" s="23" t="s">
        <v>35</v>
      </c>
      <c r="B24" s="24" t="s">
        <v>36</v>
      </c>
      <c r="C24" s="24" t="s">
        <v>37</v>
      </c>
      <c r="D24" s="24" t="s">
        <v>38</v>
      </c>
      <c r="E24" s="24" t="s">
        <v>39</v>
      </c>
      <c r="F24" s="24" t="s">
        <v>40</v>
      </c>
      <c r="G24" s="24" t="s">
        <v>41</v>
      </c>
      <c r="H24" s="24" t="s">
        <v>42</v>
      </c>
      <c r="I24" s="25" t="s">
        <v>43</v>
      </c>
    </row>
    <row r="25" spans="1:9" x14ac:dyDescent="0.2">
      <c r="A25" s="158"/>
      <c r="B25" s="159"/>
      <c r="C25" s="160"/>
      <c r="D25" s="160"/>
      <c r="E25" s="160"/>
      <c r="F25" s="160"/>
      <c r="G25" s="160"/>
      <c r="H25" s="160"/>
      <c r="I25" s="161"/>
    </row>
    <row r="26" spans="1:9" x14ac:dyDescent="0.2">
      <c r="A26" s="162"/>
      <c r="B26" s="163"/>
      <c r="C26" s="164"/>
      <c r="D26" s="164"/>
      <c r="E26" s="164"/>
      <c r="F26" s="164"/>
      <c r="G26" s="164"/>
      <c r="H26" s="164"/>
      <c r="I26" s="165"/>
    </row>
    <row r="27" spans="1:9" ht="30" customHeight="1" x14ac:dyDescent="0.2">
      <c r="A27" s="299" t="s">
        <v>44</v>
      </c>
      <c r="B27" s="300"/>
      <c r="C27" s="301"/>
      <c r="D27" s="301"/>
      <c r="E27" s="301"/>
      <c r="F27" s="301"/>
      <c r="G27" s="301"/>
      <c r="H27" s="301"/>
      <c r="I27" s="302"/>
    </row>
    <row r="28" spans="1:9" x14ac:dyDescent="0.2">
      <c r="A28" s="303" t="s">
        <v>16</v>
      </c>
      <c r="B28" s="304"/>
      <c r="C28" s="305"/>
      <c r="D28" s="305"/>
      <c r="E28" s="305"/>
      <c r="F28" s="305"/>
      <c r="G28" s="305"/>
      <c r="H28" s="305"/>
      <c r="I28" s="306"/>
    </row>
    <row r="29" spans="1:9" ht="15" customHeight="1" x14ac:dyDescent="0.2">
      <c r="A29" s="16" t="s">
        <v>17</v>
      </c>
      <c r="B29" s="307" t="s">
        <v>526</v>
      </c>
      <c r="C29" s="308"/>
      <c r="D29" s="308"/>
      <c r="E29" s="308"/>
      <c r="F29" s="308"/>
      <c r="G29" s="308"/>
      <c r="H29" s="308"/>
      <c r="I29" s="309"/>
    </row>
    <row r="30" spans="1:9" ht="24" x14ac:dyDescent="0.2">
      <c r="A30" s="17" t="s">
        <v>18</v>
      </c>
      <c r="B30" s="76" t="s">
        <v>19</v>
      </c>
      <c r="C30" s="18" t="s">
        <v>20</v>
      </c>
      <c r="D30" s="18" t="s">
        <v>21</v>
      </c>
      <c r="E30" s="18" t="s">
        <v>22</v>
      </c>
      <c r="F30" s="18" t="s">
        <v>23</v>
      </c>
      <c r="G30" s="18" t="s">
        <v>24</v>
      </c>
      <c r="H30" s="18" t="s">
        <v>25</v>
      </c>
      <c r="I30" s="19" t="s">
        <v>26</v>
      </c>
    </row>
    <row r="31" spans="1:9" x14ac:dyDescent="0.2">
      <c r="A31" s="158"/>
      <c r="B31" s="159"/>
      <c r="C31" s="160"/>
      <c r="D31" s="160"/>
      <c r="E31" s="160"/>
      <c r="F31" s="160"/>
      <c r="G31" s="160"/>
      <c r="H31" s="160"/>
      <c r="I31" s="161"/>
    </row>
    <row r="32" spans="1:9" x14ac:dyDescent="0.2">
      <c r="A32" s="162"/>
      <c r="B32" s="163"/>
      <c r="C32" s="164"/>
      <c r="D32" s="164"/>
      <c r="E32" s="164"/>
      <c r="F32" s="164"/>
      <c r="G32" s="164"/>
      <c r="H32" s="164"/>
      <c r="I32" s="165"/>
    </row>
    <row r="33" spans="1:9" ht="21.75" customHeight="1" x14ac:dyDescent="0.2">
      <c r="A33" s="299" t="s">
        <v>44</v>
      </c>
      <c r="B33" s="300"/>
      <c r="C33" s="301"/>
      <c r="D33" s="301"/>
      <c r="E33" s="301"/>
      <c r="F33" s="301"/>
      <c r="G33" s="301"/>
      <c r="H33" s="301"/>
      <c r="I33" s="302"/>
    </row>
    <row r="34" spans="1:9" x14ac:dyDescent="0.2">
      <c r="A34" s="303" t="s">
        <v>16</v>
      </c>
      <c r="B34" s="304"/>
      <c r="C34" s="305"/>
      <c r="D34" s="305"/>
      <c r="E34" s="305"/>
      <c r="F34" s="305"/>
      <c r="G34" s="305"/>
      <c r="H34" s="305"/>
      <c r="I34" s="306"/>
    </row>
    <row r="35" spans="1:9" x14ac:dyDescent="0.2">
      <c r="A35" s="16" t="s">
        <v>17</v>
      </c>
      <c r="B35" s="307" t="s">
        <v>528</v>
      </c>
      <c r="C35" s="308"/>
      <c r="D35" s="308"/>
      <c r="E35" s="308"/>
      <c r="F35" s="308"/>
      <c r="G35" s="308"/>
      <c r="H35" s="308"/>
      <c r="I35" s="309"/>
    </row>
    <row r="36" spans="1:9" ht="24" x14ac:dyDescent="0.2">
      <c r="A36" s="17" t="s">
        <v>18</v>
      </c>
      <c r="B36" s="76" t="s">
        <v>19</v>
      </c>
      <c r="C36" s="18" t="s">
        <v>20</v>
      </c>
      <c r="D36" s="18" t="s">
        <v>21</v>
      </c>
      <c r="E36" s="18" t="s">
        <v>22</v>
      </c>
      <c r="F36" s="18" t="s">
        <v>23</v>
      </c>
      <c r="G36" s="18" t="s">
        <v>24</v>
      </c>
      <c r="H36" s="18" t="s">
        <v>25</v>
      </c>
      <c r="I36" s="19" t="s">
        <v>26</v>
      </c>
    </row>
    <row r="37" spans="1:9" x14ac:dyDescent="0.2">
      <c r="A37" s="158"/>
      <c r="B37" s="159"/>
      <c r="C37" s="160"/>
      <c r="D37" s="160"/>
      <c r="E37" s="160"/>
      <c r="F37" s="160"/>
      <c r="G37" s="160"/>
      <c r="H37" s="160"/>
      <c r="I37" s="161"/>
    </row>
    <row r="38" spans="1:9" x14ac:dyDescent="0.2">
      <c r="A38" s="162"/>
      <c r="B38" s="163"/>
      <c r="C38" s="164"/>
      <c r="D38" s="164"/>
      <c r="E38" s="164"/>
      <c r="F38" s="164"/>
      <c r="G38" s="164"/>
      <c r="H38" s="164"/>
      <c r="I38" s="165"/>
    </row>
    <row r="39" spans="1:9" ht="20.25" customHeight="1" x14ac:dyDescent="0.2">
      <c r="A39" s="299" t="s">
        <v>44</v>
      </c>
      <c r="B39" s="300"/>
      <c r="C39" s="301"/>
      <c r="D39" s="301"/>
      <c r="E39" s="301"/>
      <c r="F39" s="301"/>
      <c r="G39" s="301"/>
      <c r="H39" s="301"/>
      <c r="I39" s="302"/>
    </row>
    <row r="40" spans="1:9" x14ac:dyDescent="0.2">
      <c r="A40" s="303" t="s">
        <v>16</v>
      </c>
      <c r="B40" s="304"/>
      <c r="C40" s="305"/>
      <c r="D40" s="305"/>
      <c r="E40" s="305"/>
      <c r="F40" s="305"/>
      <c r="G40" s="305"/>
      <c r="H40" s="305"/>
      <c r="I40" s="306"/>
    </row>
    <row r="41" spans="1:9" x14ac:dyDescent="0.2">
      <c r="A41" s="16" t="s">
        <v>17</v>
      </c>
      <c r="B41" s="307" t="s">
        <v>45</v>
      </c>
      <c r="C41" s="308"/>
      <c r="D41" s="308"/>
      <c r="E41" s="308"/>
      <c r="F41" s="308"/>
      <c r="G41" s="308"/>
      <c r="H41" s="308"/>
      <c r="I41" s="309"/>
    </row>
    <row r="42" spans="1:9" ht="24" x14ac:dyDescent="0.2">
      <c r="A42" s="17" t="s">
        <v>18</v>
      </c>
      <c r="B42" s="76" t="s">
        <v>19</v>
      </c>
      <c r="C42" s="18" t="s">
        <v>20</v>
      </c>
      <c r="D42" s="18" t="s">
        <v>21</v>
      </c>
      <c r="E42" s="18" t="s">
        <v>22</v>
      </c>
      <c r="F42" s="18" t="s">
        <v>23</v>
      </c>
      <c r="G42" s="18" t="s">
        <v>24</v>
      </c>
      <c r="H42" s="18" t="s">
        <v>25</v>
      </c>
      <c r="I42" s="19" t="s">
        <v>26</v>
      </c>
    </row>
    <row r="43" spans="1:9" x14ac:dyDescent="0.2">
      <c r="A43" s="158"/>
      <c r="B43" s="159"/>
      <c r="C43" s="160"/>
      <c r="D43" s="160"/>
      <c r="E43" s="160"/>
      <c r="F43" s="160"/>
      <c r="G43" s="160"/>
      <c r="H43" s="160"/>
      <c r="I43" s="161"/>
    </row>
    <row r="44" spans="1:9" x14ac:dyDescent="0.2">
      <c r="A44" s="162"/>
      <c r="B44" s="163"/>
      <c r="C44" s="164"/>
      <c r="D44" s="164"/>
      <c r="E44" s="164"/>
      <c r="F44" s="164"/>
      <c r="G44" s="164"/>
      <c r="H44" s="164"/>
      <c r="I44" s="165"/>
    </row>
    <row r="46" spans="1:9" ht="20.25" customHeight="1" x14ac:dyDescent="0.2">
      <c r="A46" s="299" t="s">
        <v>44</v>
      </c>
      <c r="B46" s="300"/>
      <c r="C46" s="301"/>
      <c r="D46" s="301"/>
      <c r="E46" s="301"/>
      <c r="F46" s="301"/>
      <c r="G46" s="301"/>
      <c r="H46" s="301"/>
      <c r="I46" s="302"/>
    </row>
    <row r="47" spans="1:9" x14ac:dyDescent="0.2">
      <c r="A47" s="303" t="s">
        <v>16</v>
      </c>
      <c r="B47" s="304"/>
      <c r="C47" s="305"/>
      <c r="D47" s="305"/>
      <c r="E47" s="305"/>
      <c r="F47" s="305"/>
      <c r="G47" s="305"/>
      <c r="H47" s="305"/>
      <c r="I47" s="306"/>
    </row>
    <row r="48" spans="1:9" x14ac:dyDescent="0.2">
      <c r="A48" s="16" t="s">
        <v>17</v>
      </c>
      <c r="B48" s="143" t="s">
        <v>46</v>
      </c>
      <c r="C48" s="144"/>
      <c r="D48" s="144"/>
      <c r="E48" s="144"/>
      <c r="F48" s="144"/>
      <c r="G48" s="144"/>
      <c r="H48" s="144"/>
      <c r="I48" s="145"/>
    </row>
    <row r="49" spans="1:9" ht="24" x14ac:dyDescent="0.2">
      <c r="A49" s="17" t="s">
        <v>18</v>
      </c>
      <c r="B49" s="76" t="s">
        <v>19</v>
      </c>
      <c r="C49" s="18" t="s">
        <v>20</v>
      </c>
      <c r="D49" s="18" t="s">
        <v>21</v>
      </c>
      <c r="E49" s="18" t="s">
        <v>22</v>
      </c>
      <c r="F49" s="18" t="s">
        <v>23</v>
      </c>
      <c r="G49" s="18" t="s">
        <v>24</v>
      </c>
      <c r="H49" s="18" t="s">
        <v>25</v>
      </c>
      <c r="I49" s="19" t="s">
        <v>26</v>
      </c>
    </row>
    <row r="50" spans="1:9" x14ac:dyDescent="0.2">
      <c r="A50" s="158"/>
      <c r="B50" s="159"/>
      <c r="C50" s="160"/>
      <c r="D50" s="160"/>
      <c r="E50" s="160"/>
      <c r="F50" s="160"/>
      <c r="G50" s="160"/>
      <c r="H50" s="160"/>
      <c r="I50" s="161"/>
    </row>
    <row r="51" spans="1:9" x14ac:dyDescent="0.2">
      <c r="A51" s="162"/>
      <c r="B51" s="163"/>
      <c r="C51" s="164"/>
      <c r="D51" s="164"/>
      <c r="E51" s="164"/>
      <c r="F51" s="164"/>
      <c r="G51" s="164"/>
      <c r="H51" s="164"/>
      <c r="I51" s="165"/>
    </row>
    <row r="52" spans="1:9" x14ac:dyDescent="0.2">
      <c r="C52" s="27" t="s">
        <v>47</v>
      </c>
      <c r="D52" s="27" t="s">
        <v>48</v>
      </c>
    </row>
    <row r="53" spans="1:9" ht="28.5" customHeight="1" x14ac:dyDescent="0.2">
      <c r="A53" s="28" t="s">
        <v>49</v>
      </c>
      <c r="B53" s="28"/>
      <c r="C53" s="29"/>
      <c r="D53" s="30"/>
    </row>
    <row r="54" spans="1:9" ht="27" customHeight="1" x14ac:dyDescent="0.2">
      <c r="A54" s="31"/>
      <c r="B54" s="31"/>
      <c r="C54" s="32"/>
      <c r="D54" s="33"/>
    </row>
    <row r="55" spans="1:9" ht="23.25" customHeight="1" x14ac:dyDescent="0.2">
      <c r="A55" s="31"/>
      <c r="B55" s="31"/>
      <c r="C55" s="34"/>
      <c r="D55" s="35"/>
    </row>
    <row r="56" spans="1:9" ht="24.75" customHeight="1" x14ac:dyDescent="0.2">
      <c r="A56" s="36" t="s">
        <v>50</v>
      </c>
      <c r="B56" s="77"/>
      <c r="C56" s="29"/>
      <c r="D56" s="30"/>
    </row>
    <row r="57" spans="1:9" ht="26.25" customHeight="1" x14ac:dyDescent="0.2">
      <c r="A57" s="37"/>
      <c r="C57" s="32"/>
      <c r="D57" s="33"/>
    </row>
    <row r="58" spans="1:9" ht="24.75" customHeight="1" x14ac:dyDescent="0.2">
      <c r="A58" s="37"/>
      <c r="C58" s="79"/>
      <c r="D58" s="80"/>
    </row>
    <row r="59" spans="1:9" ht="44.25" customHeight="1" x14ac:dyDescent="0.2">
      <c r="A59" s="38" t="s">
        <v>51</v>
      </c>
      <c r="B59" s="38"/>
      <c r="C59" s="316"/>
      <c r="D59" s="317"/>
    </row>
    <row r="60" spans="1:9" ht="33.75" customHeight="1" x14ac:dyDescent="0.2">
      <c r="A60" s="39" t="s">
        <v>52</v>
      </c>
      <c r="B60" s="39"/>
      <c r="C60" s="40"/>
      <c r="D60" s="41"/>
    </row>
  </sheetData>
  <mergeCells count="31">
    <mergeCell ref="A46:I46"/>
    <mergeCell ref="A47:I47"/>
    <mergeCell ref="C59:D59"/>
    <mergeCell ref="B41:I41"/>
    <mergeCell ref="A40:I40"/>
    <mergeCell ref="A19:I19"/>
    <mergeCell ref="A20:I20"/>
    <mergeCell ref="D23:E23"/>
    <mergeCell ref="A27:I27"/>
    <mergeCell ref="A28:I28"/>
    <mergeCell ref="A33:I33"/>
    <mergeCell ref="A34:I34"/>
    <mergeCell ref="A39:I39"/>
    <mergeCell ref="B21:I21"/>
    <mergeCell ref="B29:I29"/>
    <mergeCell ref="B35:I35"/>
    <mergeCell ref="B2:H2"/>
    <mergeCell ref="A17:I18"/>
    <mergeCell ref="A13:G13"/>
    <mergeCell ref="H13:I13"/>
    <mergeCell ref="A14:I14"/>
    <mergeCell ref="A15:I15"/>
    <mergeCell ref="B16:I16"/>
    <mergeCell ref="B6:D6"/>
    <mergeCell ref="B7:D7"/>
    <mergeCell ref="B8:D8"/>
    <mergeCell ref="B9:D9"/>
    <mergeCell ref="B10:D10"/>
    <mergeCell ref="B11:D11"/>
    <mergeCell ref="F7:G7"/>
    <mergeCell ref="F8:G8"/>
  </mergeCells>
  <conditionalFormatting sqref="I2">
    <cfRule type="cellIs" dxfId="90" priority="1" operator="equal">
      <formula>"INEXISTENTE"</formula>
    </cfRule>
    <cfRule type="cellIs" dxfId="89" priority="2" operator="equal">
      <formula>"INADECUADO"</formula>
    </cfRule>
    <cfRule type="cellIs" dxfId="88" priority="3" operator="equal">
      <formula>"PARCIALMENTE ADECUADO"</formula>
    </cfRule>
    <cfRule type="cellIs" dxfId="87" priority="4" operator="equal">
      <formula>"ADECUADO"</formula>
    </cfRule>
    <cfRule type="cellIs" dxfId="86" priority="5" operator="equal">
      <formula>"ERROR"</formula>
    </cfRule>
  </conditionalFormatting>
  <pageMargins left="0.70866141732283472" right="0.70866141732283472" top="0.74803149606299213" bottom="0.74803149606299213" header="0.31496062992125984" footer="0.31496062992125984"/>
  <pageSetup scale="2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tablas!$I$193:$I$291</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24"/>
  <sheetViews>
    <sheetView showGridLines="0" workbookViewId="0">
      <selection activeCell="F6" sqref="F6:G19"/>
    </sheetView>
  </sheetViews>
  <sheetFormatPr baseColWidth="10" defaultColWidth="9.140625" defaultRowHeight="15" x14ac:dyDescent="0.25"/>
  <cols>
    <col min="2" max="2" width="10.7109375" customWidth="1"/>
    <col min="3" max="3" width="14.140625" customWidth="1"/>
    <col min="4" max="4" width="14" customWidth="1"/>
    <col min="5" max="5" width="12" customWidth="1"/>
    <col min="6" max="6" width="12.140625" customWidth="1"/>
    <col min="7" max="7" width="14.28515625" customWidth="1"/>
    <col min="9" max="9" width="17.5703125" customWidth="1"/>
    <col min="10" max="10" width="15.140625" customWidth="1"/>
    <col min="11" max="11" width="19.7109375" customWidth="1"/>
    <col min="14" max="14" width="11.28515625" customWidth="1"/>
    <col min="15" max="15" width="16.140625" customWidth="1"/>
  </cols>
  <sheetData>
    <row r="2" spans="2:15" ht="21.75" customHeight="1" x14ac:dyDescent="0.25">
      <c r="B2" s="342" t="s">
        <v>252</v>
      </c>
      <c r="C2" s="343"/>
      <c r="D2" s="343"/>
      <c r="E2" s="343"/>
      <c r="F2" s="343"/>
      <c r="G2" s="343"/>
      <c r="H2" s="343"/>
      <c r="I2" s="343"/>
      <c r="J2" s="343"/>
      <c r="K2" s="343"/>
      <c r="L2" s="343"/>
      <c r="M2" s="343"/>
      <c r="N2" s="343"/>
      <c r="O2" s="344"/>
    </row>
    <row r="3" spans="2:15" ht="27" customHeight="1" x14ac:dyDescent="0.25">
      <c r="B3" s="345"/>
      <c r="C3" s="346"/>
      <c r="D3" s="346"/>
      <c r="E3" s="346"/>
      <c r="F3" s="346"/>
      <c r="G3" s="346"/>
      <c r="H3" s="346"/>
      <c r="I3" s="346"/>
      <c r="J3" s="346"/>
      <c r="K3" s="346"/>
      <c r="L3" s="346"/>
      <c r="M3" s="346"/>
      <c r="N3" s="346"/>
      <c r="O3" s="347"/>
    </row>
    <row r="4" spans="2:15" ht="28.5" customHeight="1" x14ac:dyDescent="0.25">
      <c r="B4" s="348" t="s">
        <v>53</v>
      </c>
      <c r="C4" s="349"/>
      <c r="D4" s="348" t="s">
        <v>54</v>
      </c>
      <c r="E4" s="349"/>
      <c r="F4" s="348" t="s">
        <v>55</v>
      </c>
      <c r="G4" s="349"/>
      <c r="H4" s="348" t="s">
        <v>250</v>
      </c>
      <c r="I4" s="349"/>
      <c r="J4" s="348" t="s">
        <v>251</v>
      </c>
      <c r="K4" s="349"/>
      <c r="L4" s="348" t="s">
        <v>56</v>
      </c>
      <c r="M4" s="349"/>
      <c r="N4" s="348" t="s">
        <v>57</v>
      </c>
      <c r="O4" s="349"/>
    </row>
    <row r="5" spans="2:15" x14ac:dyDescent="0.25">
      <c r="B5" s="350"/>
      <c r="C5" s="351"/>
      <c r="D5" s="350"/>
      <c r="E5" s="351"/>
      <c r="F5" s="350"/>
      <c r="G5" s="351"/>
      <c r="H5" s="350"/>
      <c r="I5" s="351"/>
      <c r="J5" s="350"/>
      <c r="K5" s="351"/>
      <c r="L5" s="350"/>
      <c r="M5" s="351"/>
      <c r="N5" s="350"/>
      <c r="O5" s="351"/>
    </row>
    <row r="6" spans="2:15" ht="15" customHeight="1" x14ac:dyDescent="0.25">
      <c r="B6" s="322" t="s">
        <v>253</v>
      </c>
      <c r="C6" s="323"/>
      <c r="D6" s="322" t="s">
        <v>255</v>
      </c>
      <c r="E6" s="323"/>
      <c r="F6" s="322" t="s">
        <v>256</v>
      </c>
      <c r="G6" s="323"/>
      <c r="H6" s="322" t="s">
        <v>257</v>
      </c>
      <c r="I6" s="323"/>
      <c r="J6" s="319" t="s">
        <v>262</v>
      </c>
      <c r="K6" s="319"/>
      <c r="L6" s="322" t="s">
        <v>258</v>
      </c>
      <c r="M6" s="323"/>
      <c r="N6" s="322" t="s">
        <v>259</v>
      </c>
      <c r="O6" s="323"/>
    </row>
    <row r="7" spans="2:15" x14ac:dyDescent="0.25">
      <c r="B7" s="324"/>
      <c r="C7" s="325"/>
      <c r="D7" s="324"/>
      <c r="E7" s="325"/>
      <c r="F7" s="324"/>
      <c r="G7" s="325"/>
      <c r="H7" s="324"/>
      <c r="I7" s="325"/>
      <c r="J7" s="320"/>
      <c r="K7" s="320"/>
      <c r="L7" s="324"/>
      <c r="M7" s="325"/>
      <c r="N7" s="324"/>
      <c r="O7" s="325"/>
    </row>
    <row r="8" spans="2:15" x14ac:dyDescent="0.25">
      <c r="B8" s="324"/>
      <c r="C8" s="325"/>
      <c r="D8" s="324"/>
      <c r="E8" s="325"/>
      <c r="F8" s="324"/>
      <c r="G8" s="325"/>
      <c r="H8" s="324"/>
      <c r="I8" s="325"/>
      <c r="J8" s="320"/>
      <c r="K8" s="320"/>
      <c r="L8" s="324"/>
      <c r="M8" s="325"/>
      <c r="N8" s="324"/>
      <c r="O8" s="325"/>
    </row>
    <row r="9" spans="2:15" x14ac:dyDescent="0.25">
      <c r="B9" s="324"/>
      <c r="C9" s="325"/>
      <c r="D9" s="324"/>
      <c r="E9" s="325"/>
      <c r="F9" s="324"/>
      <c r="G9" s="325"/>
      <c r="H9" s="324"/>
      <c r="I9" s="325"/>
      <c r="J9" s="320"/>
      <c r="K9" s="320"/>
      <c r="L9" s="324"/>
      <c r="M9" s="325"/>
      <c r="N9" s="324"/>
      <c r="O9" s="325"/>
    </row>
    <row r="10" spans="2:15" x14ac:dyDescent="0.25">
      <c r="B10" s="324"/>
      <c r="C10" s="325"/>
      <c r="D10" s="324"/>
      <c r="E10" s="325"/>
      <c r="F10" s="324"/>
      <c r="G10" s="325"/>
      <c r="H10" s="324"/>
      <c r="I10" s="325"/>
      <c r="J10" s="320"/>
      <c r="K10" s="320"/>
      <c r="L10" s="324"/>
      <c r="M10" s="325"/>
      <c r="N10" s="324"/>
      <c r="O10" s="325"/>
    </row>
    <row r="11" spans="2:15" x14ac:dyDescent="0.25">
      <c r="B11" s="324"/>
      <c r="C11" s="325"/>
      <c r="D11" s="324"/>
      <c r="E11" s="325"/>
      <c r="F11" s="324"/>
      <c r="G11" s="325"/>
      <c r="H11" s="324"/>
      <c r="I11" s="325"/>
      <c r="J11" s="320"/>
      <c r="K11" s="320"/>
      <c r="L11" s="324"/>
      <c r="M11" s="325"/>
      <c r="N11" s="324"/>
      <c r="O11" s="325"/>
    </row>
    <row r="12" spans="2:15" x14ac:dyDescent="0.25">
      <c r="B12" s="324"/>
      <c r="C12" s="325"/>
      <c r="D12" s="324"/>
      <c r="E12" s="325"/>
      <c r="F12" s="324"/>
      <c r="G12" s="325"/>
      <c r="H12" s="324"/>
      <c r="I12" s="325"/>
      <c r="J12" s="320"/>
      <c r="K12" s="320"/>
      <c r="L12" s="324"/>
      <c r="M12" s="325"/>
      <c r="N12" s="324"/>
      <c r="O12" s="325"/>
    </row>
    <row r="13" spans="2:15" x14ac:dyDescent="0.25">
      <c r="B13" s="324"/>
      <c r="C13" s="325"/>
      <c r="D13" s="324"/>
      <c r="E13" s="325"/>
      <c r="F13" s="324"/>
      <c r="G13" s="325"/>
      <c r="H13" s="324"/>
      <c r="I13" s="325"/>
      <c r="J13" s="320"/>
      <c r="K13" s="320"/>
      <c r="L13" s="324"/>
      <c r="M13" s="325"/>
      <c r="N13" s="324"/>
      <c r="O13" s="325"/>
    </row>
    <row r="14" spans="2:15" x14ac:dyDescent="0.25">
      <c r="B14" s="324"/>
      <c r="C14" s="325"/>
      <c r="D14" s="324"/>
      <c r="E14" s="325"/>
      <c r="F14" s="324"/>
      <c r="G14" s="325"/>
      <c r="H14" s="324"/>
      <c r="I14" s="325"/>
      <c r="J14" s="320"/>
      <c r="K14" s="320"/>
      <c r="L14" s="324"/>
      <c r="M14" s="325"/>
      <c r="N14" s="324"/>
      <c r="O14" s="325"/>
    </row>
    <row r="15" spans="2:15" x14ac:dyDescent="0.25">
      <c r="B15" s="324"/>
      <c r="C15" s="325"/>
      <c r="D15" s="324"/>
      <c r="E15" s="325"/>
      <c r="F15" s="324"/>
      <c r="G15" s="325"/>
      <c r="H15" s="324"/>
      <c r="I15" s="325"/>
      <c r="J15" s="320"/>
      <c r="K15" s="320"/>
      <c r="L15" s="324"/>
      <c r="M15" s="325"/>
      <c r="N15" s="324"/>
      <c r="O15" s="325"/>
    </row>
    <row r="16" spans="2:15" x14ac:dyDescent="0.25">
      <c r="B16" s="324"/>
      <c r="C16" s="325"/>
      <c r="D16" s="324"/>
      <c r="E16" s="325"/>
      <c r="F16" s="324"/>
      <c r="G16" s="325"/>
      <c r="H16" s="324"/>
      <c r="I16" s="325"/>
      <c r="J16" s="320"/>
      <c r="K16" s="320"/>
      <c r="L16" s="324"/>
      <c r="M16" s="325"/>
      <c r="N16" s="324"/>
      <c r="O16" s="325"/>
    </row>
    <row r="17" spans="2:15" ht="28.5" customHeight="1" x14ac:dyDescent="0.25">
      <c r="B17" s="324"/>
      <c r="C17" s="325"/>
      <c r="D17" s="324"/>
      <c r="E17" s="325"/>
      <c r="F17" s="324"/>
      <c r="G17" s="325"/>
      <c r="H17" s="324"/>
      <c r="I17" s="325"/>
      <c r="J17" s="320"/>
      <c r="K17" s="320"/>
      <c r="L17" s="324"/>
      <c r="M17" s="325"/>
      <c r="N17" s="324"/>
      <c r="O17" s="325"/>
    </row>
    <row r="18" spans="2:15" ht="51" customHeight="1" x14ac:dyDescent="0.25">
      <c r="B18" s="324"/>
      <c r="C18" s="325"/>
      <c r="D18" s="324"/>
      <c r="E18" s="325"/>
      <c r="F18" s="324"/>
      <c r="G18" s="325"/>
      <c r="H18" s="324"/>
      <c r="I18" s="325"/>
      <c r="J18" s="320"/>
      <c r="K18" s="320"/>
      <c r="L18" s="324"/>
      <c r="M18" s="325"/>
      <c r="N18" s="324"/>
      <c r="O18" s="325"/>
    </row>
    <row r="19" spans="2:15" ht="53.25" customHeight="1" x14ac:dyDescent="0.25">
      <c r="B19" s="324"/>
      <c r="C19" s="325"/>
      <c r="D19" s="326"/>
      <c r="E19" s="327"/>
      <c r="F19" s="324"/>
      <c r="G19" s="325"/>
      <c r="H19" s="324"/>
      <c r="I19" s="325"/>
      <c r="J19" s="320"/>
      <c r="K19" s="320"/>
      <c r="L19" s="326"/>
      <c r="M19" s="327"/>
      <c r="N19" s="326"/>
      <c r="O19" s="327"/>
    </row>
    <row r="20" spans="2:15" ht="15" customHeight="1" x14ac:dyDescent="0.25">
      <c r="B20" s="328" t="s">
        <v>254</v>
      </c>
      <c r="C20" s="328"/>
      <c r="D20" s="328" t="s">
        <v>260</v>
      </c>
      <c r="E20" s="328"/>
      <c r="F20" s="329"/>
      <c r="G20" s="329"/>
      <c r="H20" s="329"/>
      <c r="I20" s="329"/>
      <c r="J20" s="320"/>
      <c r="K20" s="320"/>
      <c r="L20" s="330" t="s">
        <v>58</v>
      </c>
      <c r="M20" s="331"/>
      <c r="N20" s="336"/>
      <c r="O20" s="337"/>
    </row>
    <row r="21" spans="2:15" ht="105.75" customHeight="1" x14ac:dyDescent="0.25">
      <c r="B21" s="328"/>
      <c r="C21" s="328"/>
      <c r="D21" s="328"/>
      <c r="E21" s="328"/>
      <c r="F21" s="329"/>
      <c r="G21" s="329"/>
      <c r="H21" s="329"/>
      <c r="I21" s="329"/>
      <c r="J21" s="320"/>
      <c r="K21" s="320"/>
      <c r="L21" s="332"/>
      <c r="M21" s="333"/>
      <c r="N21" s="338"/>
      <c r="O21" s="339"/>
    </row>
    <row r="22" spans="2:15" ht="79.5" customHeight="1" x14ac:dyDescent="0.25">
      <c r="B22" s="328"/>
      <c r="C22" s="328"/>
      <c r="D22" s="328"/>
      <c r="E22" s="328"/>
      <c r="F22" s="329"/>
      <c r="G22" s="329"/>
      <c r="H22" s="329"/>
      <c r="I22" s="329"/>
      <c r="J22" s="320"/>
      <c r="K22" s="320"/>
      <c r="L22" s="332"/>
      <c r="M22" s="333"/>
      <c r="N22" s="338"/>
      <c r="O22" s="339"/>
    </row>
    <row r="23" spans="2:15" ht="177.75" customHeight="1" x14ac:dyDescent="0.25">
      <c r="B23" s="328"/>
      <c r="C23" s="328"/>
      <c r="D23" s="328"/>
      <c r="E23" s="328"/>
      <c r="F23" s="329"/>
      <c r="G23" s="329"/>
      <c r="H23" s="329"/>
      <c r="I23" s="329"/>
      <c r="J23" s="321"/>
      <c r="K23" s="321"/>
      <c r="L23" s="334"/>
      <c r="M23" s="335"/>
      <c r="N23" s="340"/>
      <c r="O23" s="341"/>
    </row>
    <row r="24" spans="2:15" x14ac:dyDescent="0.25">
      <c r="B24" s="318" t="s">
        <v>261</v>
      </c>
      <c r="C24" s="318"/>
      <c r="D24" s="318"/>
      <c r="E24" s="318"/>
      <c r="F24" s="318"/>
      <c r="G24" s="318"/>
    </row>
  </sheetData>
  <mergeCells count="22">
    <mergeCell ref="B2:O3"/>
    <mergeCell ref="B4:C5"/>
    <mergeCell ref="D4:E5"/>
    <mergeCell ref="F4:G5"/>
    <mergeCell ref="H4:I5"/>
    <mergeCell ref="J4:K5"/>
    <mergeCell ref="L4:M5"/>
    <mergeCell ref="N4:O5"/>
    <mergeCell ref="B24:G24"/>
    <mergeCell ref="J6:K23"/>
    <mergeCell ref="L6:M19"/>
    <mergeCell ref="N6:O19"/>
    <mergeCell ref="B20:C23"/>
    <mergeCell ref="D20:E23"/>
    <mergeCell ref="F20:G23"/>
    <mergeCell ref="H20:I23"/>
    <mergeCell ref="L20:M23"/>
    <mergeCell ref="N20:O23"/>
    <mergeCell ref="B6:C19"/>
    <mergeCell ref="D6:E19"/>
    <mergeCell ref="F6:G19"/>
    <mergeCell ref="H6:I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V99"/>
  <sheetViews>
    <sheetView showGridLines="0" zoomScaleNormal="100" workbookViewId="0">
      <selection activeCell="B23" sqref="B23:K23"/>
    </sheetView>
  </sheetViews>
  <sheetFormatPr baseColWidth="10" defaultColWidth="11.42578125" defaultRowHeight="14.25" x14ac:dyDescent="0.2"/>
  <cols>
    <col min="1" max="1" width="7" style="26" customWidth="1"/>
    <col min="2" max="2" width="15.7109375" style="26" customWidth="1"/>
    <col min="3" max="3" width="11.42578125" style="26"/>
    <col min="4" max="9" width="19.5703125" style="26" customWidth="1"/>
    <col min="10" max="11" width="18.42578125" style="26" customWidth="1"/>
    <col min="12" max="16384" width="11.42578125" style="26"/>
  </cols>
  <sheetData>
    <row r="1" spans="1:22" ht="35.25" customHeight="1" x14ac:dyDescent="0.2">
      <c r="A1" s="166"/>
      <c r="B1" s="352"/>
      <c r="C1" s="352"/>
      <c r="D1" s="353" t="s">
        <v>542</v>
      </c>
      <c r="E1" s="353"/>
      <c r="F1" s="353"/>
      <c r="G1" s="353"/>
      <c r="H1" s="353"/>
      <c r="I1" s="353"/>
      <c r="J1" s="356" t="s">
        <v>521</v>
      </c>
      <c r="K1" s="357"/>
      <c r="L1" s="154"/>
      <c r="M1" s="154"/>
      <c r="N1" s="154"/>
      <c r="O1" s="154"/>
      <c r="P1" s="154"/>
      <c r="Q1" s="154"/>
      <c r="R1" s="154"/>
      <c r="S1" s="154"/>
      <c r="T1" s="154"/>
      <c r="U1" s="154"/>
      <c r="V1" s="154"/>
    </row>
    <row r="2" spans="1:22" ht="43.5" customHeight="1" x14ac:dyDescent="0.2">
      <c r="A2" s="119"/>
      <c r="B2" s="352"/>
      <c r="C2" s="352"/>
      <c r="D2" s="353"/>
      <c r="E2" s="353"/>
      <c r="F2" s="353"/>
      <c r="G2" s="353"/>
      <c r="H2" s="353"/>
      <c r="I2" s="353"/>
      <c r="J2" s="358"/>
      <c r="K2" s="359"/>
      <c r="L2" s="154"/>
      <c r="M2" s="154"/>
      <c r="N2" s="154"/>
      <c r="O2" s="154"/>
      <c r="P2" s="154"/>
      <c r="Q2" s="154"/>
      <c r="R2" s="154"/>
      <c r="S2" s="154"/>
      <c r="T2" s="154"/>
      <c r="U2" s="154"/>
      <c r="V2" s="154"/>
    </row>
    <row r="3" spans="1:22" ht="15" x14ac:dyDescent="0.2">
      <c r="A3" s="154"/>
      <c r="B3" s="360"/>
      <c r="C3" s="361"/>
      <c r="D3" s="361"/>
      <c r="E3" s="361"/>
      <c r="F3" s="361"/>
      <c r="G3" s="361"/>
      <c r="H3" s="361"/>
      <c r="I3" s="361"/>
      <c r="J3" s="361"/>
      <c r="K3" s="362"/>
      <c r="L3" s="154"/>
      <c r="M3" s="154"/>
      <c r="N3" s="154"/>
      <c r="O3" s="154"/>
      <c r="P3" s="154"/>
      <c r="Q3" s="154"/>
      <c r="R3" s="154"/>
      <c r="S3" s="154"/>
      <c r="T3" s="154"/>
      <c r="U3" s="154"/>
      <c r="V3" s="154"/>
    </row>
    <row r="4" spans="1:22" ht="33.75" customHeight="1" x14ac:dyDescent="0.2">
      <c r="A4" s="154"/>
      <c r="B4" s="354" t="s">
        <v>237</v>
      </c>
      <c r="C4" s="354"/>
      <c r="D4" s="354"/>
      <c r="E4" s="354"/>
      <c r="F4" s="354"/>
      <c r="G4" s="354"/>
      <c r="H4" s="354"/>
      <c r="I4" s="354"/>
      <c r="J4" s="354"/>
      <c r="K4" s="355"/>
      <c r="L4" s="154"/>
      <c r="M4" s="154"/>
      <c r="N4" s="154"/>
      <c r="O4" s="154"/>
      <c r="P4" s="154"/>
      <c r="Q4" s="154"/>
      <c r="R4" s="154"/>
      <c r="S4" s="154"/>
      <c r="T4" s="154"/>
      <c r="U4" s="154"/>
      <c r="V4" s="154"/>
    </row>
    <row r="5" spans="1:22" ht="15" x14ac:dyDescent="0.2">
      <c r="A5" s="154"/>
      <c r="B5" s="360"/>
      <c r="C5" s="361"/>
      <c r="D5" s="361"/>
      <c r="E5" s="361"/>
      <c r="F5" s="361"/>
      <c r="G5" s="361"/>
      <c r="H5" s="361"/>
      <c r="I5" s="361"/>
      <c r="J5" s="361"/>
      <c r="K5" s="362"/>
      <c r="L5" s="154"/>
      <c r="M5" s="154"/>
      <c r="N5" s="154"/>
      <c r="O5" s="154"/>
      <c r="P5" s="154"/>
      <c r="Q5" s="154"/>
      <c r="R5" s="154"/>
      <c r="S5" s="154"/>
      <c r="T5" s="154"/>
      <c r="U5" s="154"/>
      <c r="V5" s="154"/>
    </row>
    <row r="6" spans="1:22" ht="17.25" customHeight="1" x14ac:dyDescent="0.2">
      <c r="A6" s="154"/>
      <c r="B6" s="360" t="s">
        <v>236</v>
      </c>
      <c r="C6" s="361"/>
      <c r="D6" s="361"/>
      <c r="E6" s="361"/>
      <c r="F6" s="361"/>
      <c r="G6" s="361"/>
      <c r="H6" s="361"/>
      <c r="I6" s="361"/>
      <c r="J6" s="361"/>
      <c r="K6" s="362"/>
      <c r="L6" s="154"/>
      <c r="M6" s="154"/>
      <c r="N6" s="154"/>
      <c r="O6" s="154"/>
      <c r="P6" s="154"/>
      <c r="Q6" s="154"/>
      <c r="R6" s="154"/>
      <c r="S6" s="154"/>
      <c r="T6" s="154"/>
      <c r="U6" s="154"/>
      <c r="V6" s="154"/>
    </row>
    <row r="7" spans="1:22" ht="17.25" customHeight="1" x14ac:dyDescent="0.2">
      <c r="A7" s="154"/>
      <c r="B7" s="363" t="s">
        <v>523</v>
      </c>
      <c r="C7" s="364"/>
      <c r="D7" s="364"/>
      <c r="E7" s="364"/>
      <c r="F7" s="364"/>
      <c r="G7" s="364"/>
      <c r="H7" s="364"/>
      <c r="I7" s="364"/>
      <c r="J7" s="364"/>
      <c r="K7" s="365"/>
      <c r="L7" s="154"/>
      <c r="M7" s="154"/>
      <c r="N7" s="154"/>
      <c r="O7" s="154"/>
      <c r="P7" s="154"/>
      <c r="Q7" s="154"/>
      <c r="R7" s="154"/>
      <c r="S7" s="154"/>
      <c r="T7" s="154"/>
      <c r="U7" s="154"/>
      <c r="V7" s="154"/>
    </row>
    <row r="8" spans="1:22" ht="17.25" customHeight="1" x14ac:dyDescent="0.2">
      <c r="A8" s="154"/>
      <c r="B8" s="360"/>
      <c r="C8" s="361"/>
      <c r="D8" s="361"/>
      <c r="E8" s="361"/>
      <c r="F8" s="361"/>
      <c r="G8" s="361"/>
      <c r="H8" s="361"/>
      <c r="I8" s="361"/>
      <c r="J8" s="361"/>
      <c r="K8" s="362"/>
      <c r="L8" s="154"/>
      <c r="M8" s="154"/>
      <c r="N8" s="154"/>
      <c r="O8" s="154"/>
      <c r="P8" s="154"/>
      <c r="Q8" s="154"/>
      <c r="R8" s="154"/>
      <c r="S8" s="154"/>
      <c r="T8" s="154"/>
      <c r="U8" s="154"/>
      <c r="V8" s="154"/>
    </row>
    <row r="9" spans="1:22" ht="17.25" customHeight="1" x14ac:dyDescent="0.2">
      <c r="A9" s="154"/>
      <c r="B9" s="360"/>
      <c r="C9" s="361"/>
      <c r="D9" s="361"/>
      <c r="E9" s="361"/>
      <c r="F9" s="361"/>
      <c r="G9" s="361"/>
      <c r="H9" s="361"/>
      <c r="I9" s="361"/>
      <c r="J9" s="361"/>
      <c r="K9" s="362"/>
      <c r="L9" s="154"/>
      <c r="M9" s="154"/>
      <c r="N9" s="154"/>
      <c r="O9" s="154"/>
      <c r="P9" s="154"/>
      <c r="Q9" s="154"/>
      <c r="R9" s="154"/>
      <c r="S9" s="154"/>
      <c r="T9" s="154"/>
      <c r="U9" s="154"/>
      <c r="V9" s="154"/>
    </row>
    <row r="10" spans="1:22" ht="17.25" customHeight="1" x14ac:dyDescent="0.2">
      <c r="A10" s="154"/>
      <c r="B10" s="360"/>
      <c r="C10" s="361"/>
      <c r="D10" s="361"/>
      <c r="E10" s="361"/>
      <c r="F10" s="361"/>
      <c r="G10" s="361"/>
      <c r="H10" s="361"/>
      <c r="I10" s="361"/>
      <c r="J10" s="361"/>
      <c r="K10" s="362"/>
      <c r="L10" s="154"/>
      <c r="M10" s="154"/>
      <c r="N10" s="154"/>
      <c r="O10" s="154"/>
      <c r="P10" s="154"/>
      <c r="Q10" s="154"/>
      <c r="R10" s="154"/>
      <c r="S10" s="154"/>
      <c r="T10" s="154"/>
      <c r="U10" s="154"/>
      <c r="V10" s="154"/>
    </row>
    <row r="11" spans="1:22" ht="17.25" customHeight="1" x14ac:dyDescent="0.2">
      <c r="A11" s="154"/>
      <c r="B11" s="360"/>
      <c r="C11" s="361"/>
      <c r="D11" s="361"/>
      <c r="E11" s="361"/>
      <c r="F11" s="361"/>
      <c r="G11" s="361"/>
      <c r="H11" s="361"/>
      <c r="I11" s="361"/>
      <c r="J11" s="361"/>
      <c r="K11" s="362"/>
      <c r="L11" s="154"/>
      <c r="M11" s="154"/>
      <c r="N11" s="154"/>
      <c r="O11" s="154"/>
      <c r="P11" s="154"/>
      <c r="Q11" s="154"/>
      <c r="R11" s="154"/>
      <c r="S11" s="154"/>
      <c r="T11" s="154"/>
      <c r="U11" s="154"/>
      <c r="V11" s="154"/>
    </row>
    <row r="12" spans="1:22" ht="17.25" customHeight="1" x14ac:dyDescent="0.2">
      <c r="A12" s="154"/>
      <c r="B12" s="360"/>
      <c r="C12" s="361"/>
      <c r="D12" s="361"/>
      <c r="E12" s="361"/>
      <c r="F12" s="361"/>
      <c r="G12" s="361"/>
      <c r="H12" s="361"/>
      <c r="I12" s="361"/>
      <c r="J12" s="361"/>
      <c r="K12" s="362"/>
      <c r="L12" s="154"/>
      <c r="M12" s="154"/>
      <c r="N12" s="154"/>
      <c r="O12" s="154"/>
      <c r="P12" s="154"/>
      <c r="Q12" s="154"/>
      <c r="R12" s="154"/>
      <c r="S12" s="154"/>
      <c r="T12" s="154"/>
      <c r="U12" s="154"/>
      <c r="V12" s="154"/>
    </row>
    <row r="13" spans="1:22" ht="17.25" customHeight="1" x14ac:dyDescent="0.2">
      <c r="A13" s="154"/>
      <c r="B13" s="360"/>
      <c r="C13" s="361"/>
      <c r="D13" s="361"/>
      <c r="E13" s="361"/>
      <c r="F13" s="361"/>
      <c r="G13" s="361"/>
      <c r="H13" s="361"/>
      <c r="I13" s="361"/>
      <c r="J13" s="361"/>
      <c r="K13" s="362"/>
      <c r="L13" s="154"/>
      <c r="M13" s="154"/>
      <c r="N13" s="154"/>
      <c r="O13" s="154"/>
      <c r="P13" s="154"/>
      <c r="Q13" s="154"/>
      <c r="R13" s="154"/>
      <c r="S13" s="154"/>
      <c r="T13" s="154"/>
      <c r="U13" s="154"/>
      <c r="V13" s="154"/>
    </row>
    <row r="14" spans="1:22" ht="17.25" customHeight="1" x14ac:dyDescent="0.2">
      <c r="A14" s="154"/>
      <c r="B14" s="360"/>
      <c r="C14" s="361"/>
      <c r="D14" s="361"/>
      <c r="E14" s="361"/>
      <c r="F14" s="361"/>
      <c r="G14" s="361"/>
      <c r="H14" s="361"/>
      <c r="I14" s="361"/>
      <c r="J14" s="361"/>
      <c r="K14" s="362"/>
      <c r="L14" s="154"/>
      <c r="M14" s="154"/>
      <c r="N14" s="154"/>
      <c r="O14" s="154"/>
      <c r="P14" s="154"/>
      <c r="Q14" s="154"/>
      <c r="R14" s="154"/>
      <c r="S14" s="154"/>
      <c r="T14" s="154"/>
      <c r="U14" s="154"/>
      <c r="V14" s="154"/>
    </row>
    <row r="15" spans="1:22" ht="17.25" customHeight="1" x14ac:dyDescent="0.2">
      <c r="A15" s="154"/>
      <c r="B15" s="363" t="s">
        <v>238</v>
      </c>
      <c r="C15" s="364"/>
      <c r="D15" s="364"/>
      <c r="E15" s="364"/>
      <c r="F15" s="364"/>
      <c r="G15" s="364"/>
      <c r="H15" s="364"/>
      <c r="I15" s="364"/>
      <c r="J15" s="364"/>
      <c r="K15" s="365"/>
      <c r="L15" s="154"/>
      <c r="M15" s="154"/>
      <c r="N15" s="154"/>
      <c r="O15" s="154"/>
      <c r="P15" s="154"/>
      <c r="Q15" s="154"/>
      <c r="R15" s="154"/>
      <c r="S15" s="154"/>
      <c r="T15" s="154"/>
      <c r="U15" s="154"/>
      <c r="V15" s="154"/>
    </row>
    <row r="16" spans="1:22" ht="17.25" customHeight="1" x14ac:dyDescent="0.2">
      <c r="A16" s="154"/>
      <c r="B16" s="360"/>
      <c r="C16" s="361"/>
      <c r="D16" s="361"/>
      <c r="E16" s="361"/>
      <c r="F16" s="361"/>
      <c r="G16" s="361"/>
      <c r="H16" s="361"/>
      <c r="I16" s="361"/>
      <c r="J16" s="361"/>
      <c r="K16" s="362"/>
      <c r="L16" s="154"/>
      <c r="M16" s="154"/>
      <c r="N16" s="154"/>
      <c r="O16" s="154"/>
      <c r="P16" s="154"/>
      <c r="Q16" s="154"/>
      <c r="R16" s="154"/>
      <c r="S16" s="154"/>
      <c r="T16" s="154"/>
      <c r="U16" s="154"/>
      <c r="V16" s="154"/>
    </row>
    <row r="17" spans="1:22" ht="17.25" customHeight="1" x14ac:dyDescent="0.2">
      <c r="A17" s="154"/>
      <c r="B17" s="360"/>
      <c r="C17" s="361"/>
      <c r="D17" s="361"/>
      <c r="E17" s="361"/>
      <c r="F17" s="361"/>
      <c r="G17" s="361"/>
      <c r="H17" s="361"/>
      <c r="I17" s="361"/>
      <c r="J17" s="361"/>
      <c r="K17" s="362"/>
      <c r="L17" s="154"/>
      <c r="M17" s="154"/>
      <c r="N17" s="154"/>
      <c r="O17" s="154"/>
      <c r="P17" s="154"/>
      <c r="Q17" s="154"/>
      <c r="R17" s="154"/>
      <c r="S17" s="154"/>
      <c r="T17" s="154"/>
      <c r="U17" s="154"/>
      <c r="V17" s="154"/>
    </row>
    <row r="18" spans="1:22" ht="17.25" customHeight="1" x14ac:dyDescent="0.2">
      <c r="A18" s="154"/>
      <c r="B18" s="360"/>
      <c r="C18" s="361"/>
      <c r="D18" s="361"/>
      <c r="E18" s="361"/>
      <c r="F18" s="361"/>
      <c r="G18" s="361"/>
      <c r="H18" s="361"/>
      <c r="I18" s="361"/>
      <c r="J18" s="361"/>
      <c r="K18" s="362"/>
      <c r="L18" s="154"/>
      <c r="M18" s="154"/>
      <c r="N18" s="154"/>
      <c r="O18" s="154"/>
      <c r="P18" s="154"/>
      <c r="Q18" s="154"/>
      <c r="R18" s="154"/>
      <c r="S18" s="154"/>
      <c r="T18" s="154"/>
      <c r="U18" s="154"/>
      <c r="V18" s="154"/>
    </row>
    <row r="19" spans="1:22" ht="17.25" customHeight="1" x14ac:dyDescent="0.2">
      <c r="A19" s="154"/>
      <c r="B19" s="360"/>
      <c r="C19" s="361"/>
      <c r="D19" s="361"/>
      <c r="E19" s="361"/>
      <c r="F19" s="361"/>
      <c r="G19" s="361"/>
      <c r="H19" s="361"/>
      <c r="I19" s="361"/>
      <c r="J19" s="361"/>
      <c r="K19" s="362"/>
      <c r="L19" s="154"/>
      <c r="M19" s="154"/>
      <c r="N19" s="154"/>
      <c r="O19" s="154"/>
      <c r="P19" s="154"/>
      <c r="Q19" s="154"/>
      <c r="R19" s="154"/>
      <c r="S19" s="154"/>
      <c r="T19" s="154"/>
      <c r="U19" s="154"/>
      <c r="V19" s="154"/>
    </row>
    <row r="20" spans="1:22" ht="17.25" customHeight="1" x14ac:dyDescent="0.2">
      <c r="A20" s="154"/>
      <c r="B20" s="360" t="s">
        <v>239</v>
      </c>
      <c r="C20" s="361"/>
      <c r="D20" s="361"/>
      <c r="E20" s="361"/>
      <c r="F20" s="361"/>
      <c r="G20" s="361"/>
      <c r="H20" s="361"/>
      <c r="I20" s="361"/>
      <c r="J20" s="361"/>
      <c r="K20" s="362"/>
      <c r="L20" s="154"/>
      <c r="M20" s="154"/>
      <c r="N20" s="154"/>
      <c r="O20" s="154"/>
      <c r="P20" s="154"/>
      <c r="Q20" s="154"/>
      <c r="R20" s="154"/>
      <c r="S20" s="154"/>
      <c r="T20" s="154"/>
      <c r="U20" s="154"/>
      <c r="V20" s="154"/>
    </row>
    <row r="21" spans="1:22" ht="17.25" customHeight="1" x14ac:dyDescent="0.2">
      <c r="A21" s="154"/>
      <c r="B21" s="360"/>
      <c r="C21" s="361"/>
      <c r="D21" s="361"/>
      <c r="E21" s="361"/>
      <c r="F21" s="361"/>
      <c r="G21" s="361"/>
      <c r="H21" s="361"/>
      <c r="I21" s="361"/>
      <c r="J21" s="361"/>
      <c r="K21" s="362"/>
      <c r="L21" s="154"/>
      <c r="M21" s="154"/>
      <c r="N21" s="154"/>
      <c r="O21" s="154"/>
      <c r="P21" s="154"/>
      <c r="Q21" s="154"/>
      <c r="R21" s="154"/>
      <c r="S21" s="154"/>
      <c r="T21" s="154"/>
      <c r="U21" s="154"/>
      <c r="V21" s="154"/>
    </row>
    <row r="22" spans="1:22" ht="17.25" customHeight="1" x14ac:dyDescent="0.2">
      <c r="A22" s="154"/>
      <c r="B22" s="363" t="s">
        <v>240</v>
      </c>
      <c r="C22" s="364"/>
      <c r="D22" s="364"/>
      <c r="E22" s="364"/>
      <c r="F22" s="364"/>
      <c r="G22" s="364"/>
      <c r="H22" s="364"/>
      <c r="I22" s="364"/>
      <c r="J22" s="364"/>
      <c r="K22" s="365"/>
      <c r="L22" s="154"/>
      <c r="M22" s="154"/>
      <c r="N22" s="154"/>
      <c r="O22" s="154"/>
      <c r="P22" s="154"/>
      <c r="Q22" s="154"/>
      <c r="R22" s="154"/>
      <c r="S22" s="154"/>
      <c r="T22" s="154"/>
      <c r="U22" s="154"/>
      <c r="V22" s="154"/>
    </row>
    <row r="23" spans="1:22" ht="17.25" customHeight="1" x14ac:dyDescent="0.2">
      <c r="A23" s="154"/>
      <c r="B23" s="360" t="s">
        <v>241</v>
      </c>
      <c r="C23" s="361"/>
      <c r="D23" s="361"/>
      <c r="E23" s="361"/>
      <c r="F23" s="361"/>
      <c r="G23" s="361"/>
      <c r="H23" s="361"/>
      <c r="I23" s="361"/>
      <c r="J23" s="361"/>
      <c r="K23" s="362"/>
      <c r="L23" s="154"/>
      <c r="M23" s="154"/>
      <c r="N23" s="154"/>
      <c r="O23" s="154"/>
      <c r="P23" s="154"/>
      <c r="Q23" s="154"/>
      <c r="R23" s="154"/>
      <c r="S23" s="154"/>
      <c r="T23" s="154"/>
      <c r="U23" s="154"/>
      <c r="V23" s="154"/>
    </row>
    <row r="24" spans="1:22" ht="17.25" hidden="1" customHeight="1" x14ac:dyDescent="0.2">
      <c r="A24" s="154"/>
      <c r="B24" s="366" t="s">
        <v>245</v>
      </c>
      <c r="C24" s="367"/>
      <c r="D24" s="367"/>
      <c r="E24" s="367"/>
      <c r="F24" s="367"/>
      <c r="G24" s="367"/>
      <c r="H24" s="367"/>
      <c r="I24" s="367"/>
      <c r="J24" s="367"/>
      <c r="K24" s="368"/>
      <c r="L24" s="154"/>
      <c r="M24" s="154"/>
      <c r="N24" s="154"/>
      <c r="O24" s="154"/>
      <c r="P24" s="154"/>
      <c r="Q24" s="154"/>
      <c r="R24" s="154"/>
      <c r="S24" s="154"/>
      <c r="T24" s="154"/>
      <c r="U24" s="154"/>
      <c r="V24" s="154"/>
    </row>
    <row r="25" spans="1:22" ht="17.25" customHeight="1" x14ac:dyDescent="0.2">
      <c r="A25" s="154"/>
      <c r="B25" s="366"/>
      <c r="C25" s="367"/>
      <c r="D25" s="367"/>
      <c r="E25" s="367"/>
      <c r="F25" s="367"/>
      <c r="G25" s="367"/>
      <c r="H25" s="367"/>
      <c r="I25" s="367"/>
      <c r="J25" s="367"/>
      <c r="K25" s="368"/>
      <c r="L25" s="154"/>
      <c r="M25" s="154"/>
      <c r="N25" s="154"/>
      <c r="O25" s="154"/>
      <c r="P25" s="154"/>
      <c r="Q25" s="154"/>
      <c r="R25" s="154"/>
      <c r="S25" s="154"/>
      <c r="T25" s="154"/>
      <c r="U25" s="154"/>
      <c r="V25" s="154"/>
    </row>
    <row r="26" spans="1:22" ht="17.25" customHeight="1" x14ac:dyDescent="0.2">
      <c r="A26" s="154"/>
      <c r="B26" s="366"/>
      <c r="C26" s="367"/>
      <c r="D26" s="367"/>
      <c r="E26" s="367"/>
      <c r="F26" s="367"/>
      <c r="G26" s="367"/>
      <c r="H26" s="367"/>
      <c r="I26" s="367"/>
      <c r="J26" s="367"/>
      <c r="K26" s="368"/>
      <c r="L26" s="154"/>
      <c r="M26" s="154"/>
      <c r="N26" s="154"/>
      <c r="O26" s="154"/>
      <c r="P26" s="154"/>
      <c r="Q26" s="154"/>
      <c r="R26" s="154"/>
      <c r="S26" s="154"/>
      <c r="T26" s="154"/>
      <c r="U26" s="154"/>
      <c r="V26" s="154"/>
    </row>
    <row r="27" spans="1:22" ht="243.75" customHeight="1" x14ac:dyDescent="0.2">
      <c r="A27" s="154"/>
      <c r="B27" s="360"/>
      <c r="C27" s="361"/>
      <c r="D27" s="361"/>
      <c r="E27" s="361"/>
      <c r="F27" s="361"/>
      <c r="G27" s="361"/>
      <c r="H27" s="361"/>
      <c r="I27" s="361"/>
      <c r="J27" s="361"/>
      <c r="K27" s="362"/>
      <c r="L27" s="154"/>
      <c r="M27" s="154"/>
      <c r="N27" s="154"/>
      <c r="O27" s="154"/>
      <c r="P27" s="154"/>
      <c r="Q27" s="154"/>
      <c r="R27" s="154"/>
      <c r="S27" s="154"/>
      <c r="T27" s="154"/>
      <c r="U27" s="154"/>
      <c r="V27" s="154"/>
    </row>
    <row r="28" spans="1:22" ht="17.25" customHeight="1" x14ac:dyDescent="0.2">
      <c r="A28" s="372"/>
      <c r="B28" s="360" t="s">
        <v>519</v>
      </c>
      <c r="C28" s="361"/>
      <c r="D28" s="361"/>
      <c r="E28" s="361"/>
      <c r="F28" s="361"/>
      <c r="G28" s="361"/>
      <c r="H28" s="361"/>
      <c r="I28" s="361"/>
      <c r="J28" s="361"/>
      <c r="K28" s="362"/>
      <c r="L28" s="154"/>
      <c r="M28" s="154"/>
      <c r="N28" s="154"/>
      <c r="O28" s="154"/>
      <c r="P28" s="154"/>
      <c r="Q28" s="154"/>
      <c r="R28" s="154"/>
      <c r="S28" s="154"/>
      <c r="T28" s="154"/>
      <c r="U28" s="154"/>
      <c r="V28" s="154"/>
    </row>
    <row r="29" spans="1:22" ht="17.25" customHeight="1" x14ac:dyDescent="0.2">
      <c r="A29" s="372"/>
      <c r="B29" s="360"/>
      <c r="C29" s="361"/>
      <c r="D29" s="361"/>
      <c r="E29" s="361"/>
      <c r="F29" s="361"/>
      <c r="G29" s="361"/>
      <c r="H29" s="361"/>
      <c r="I29" s="361"/>
      <c r="J29" s="361"/>
      <c r="K29" s="362"/>
      <c r="L29" s="154"/>
      <c r="M29" s="154"/>
      <c r="N29" s="154"/>
      <c r="O29" s="154"/>
      <c r="P29" s="154"/>
      <c r="Q29" s="154"/>
      <c r="R29" s="154"/>
      <c r="S29" s="154"/>
      <c r="T29" s="154"/>
      <c r="U29" s="154"/>
      <c r="V29" s="154"/>
    </row>
    <row r="30" spans="1:22" ht="17.25" customHeight="1" x14ac:dyDescent="0.2">
      <c r="A30" s="372"/>
      <c r="B30" s="360"/>
      <c r="C30" s="361"/>
      <c r="D30" s="361"/>
      <c r="E30" s="361"/>
      <c r="F30" s="361"/>
      <c r="G30" s="361"/>
      <c r="H30" s="361"/>
      <c r="I30" s="361"/>
      <c r="J30" s="361"/>
      <c r="K30" s="362"/>
      <c r="L30" s="154"/>
      <c r="M30" s="154"/>
      <c r="N30" s="154"/>
      <c r="O30" s="154"/>
      <c r="P30" s="154"/>
      <c r="Q30" s="154"/>
      <c r="R30" s="154"/>
      <c r="S30" s="154"/>
      <c r="T30" s="154"/>
      <c r="U30" s="154"/>
      <c r="V30" s="154"/>
    </row>
    <row r="31" spans="1:22" x14ac:dyDescent="0.2">
      <c r="A31" s="372"/>
      <c r="B31" s="360"/>
      <c r="C31" s="361"/>
      <c r="D31" s="361"/>
      <c r="E31" s="361"/>
      <c r="F31" s="361"/>
      <c r="G31" s="361"/>
      <c r="H31" s="361"/>
      <c r="I31" s="361"/>
      <c r="J31" s="361"/>
      <c r="K31" s="362"/>
      <c r="L31" s="154"/>
      <c r="M31" s="154"/>
      <c r="N31" s="154"/>
      <c r="O31" s="154"/>
      <c r="P31" s="154"/>
      <c r="Q31" s="154"/>
      <c r="R31" s="154"/>
      <c r="S31" s="154"/>
      <c r="T31" s="154"/>
      <c r="U31" s="154"/>
      <c r="V31" s="154"/>
    </row>
    <row r="32" spans="1:22" x14ac:dyDescent="0.2">
      <c r="A32" s="372"/>
      <c r="B32" s="360"/>
      <c r="C32" s="361"/>
      <c r="D32" s="361"/>
      <c r="E32" s="361"/>
      <c r="F32" s="361"/>
      <c r="G32" s="361"/>
      <c r="H32" s="361"/>
      <c r="I32" s="361"/>
      <c r="J32" s="361"/>
      <c r="K32" s="362"/>
      <c r="L32" s="154"/>
      <c r="M32" s="154"/>
      <c r="N32" s="154"/>
      <c r="O32" s="154"/>
      <c r="P32" s="154"/>
      <c r="Q32" s="154"/>
      <c r="R32" s="154"/>
      <c r="S32" s="154"/>
      <c r="T32" s="154"/>
      <c r="U32" s="154"/>
      <c r="V32" s="154"/>
    </row>
    <row r="33" spans="1:22" ht="210" customHeight="1" x14ac:dyDescent="0.2">
      <c r="A33" s="154"/>
      <c r="B33" s="360"/>
      <c r="C33" s="361"/>
      <c r="D33" s="361"/>
      <c r="E33" s="361"/>
      <c r="F33" s="361"/>
      <c r="G33" s="361"/>
      <c r="H33" s="361"/>
      <c r="I33" s="361"/>
      <c r="J33" s="361"/>
      <c r="K33" s="362"/>
      <c r="L33" s="154"/>
      <c r="M33" s="154"/>
      <c r="N33" s="154"/>
      <c r="O33" s="154"/>
      <c r="P33" s="154"/>
      <c r="Q33" s="154"/>
      <c r="R33" s="154"/>
      <c r="S33" s="154"/>
      <c r="T33" s="154"/>
      <c r="U33" s="154"/>
      <c r="V33" s="154"/>
    </row>
    <row r="34" spans="1:22" ht="15.75" customHeight="1" x14ac:dyDescent="0.25">
      <c r="A34" s="154"/>
      <c r="B34" s="373" t="s">
        <v>242</v>
      </c>
      <c r="C34" s="374"/>
      <c r="D34" s="374"/>
      <c r="E34" s="374"/>
      <c r="F34" s="374"/>
      <c r="G34" s="374"/>
      <c r="H34" s="374"/>
      <c r="I34" s="374"/>
      <c r="J34" s="374"/>
      <c r="K34" s="375"/>
      <c r="L34" s="154"/>
      <c r="M34" s="154"/>
      <c r="N34" s="154"/>
      <c r="O34" s="154"/>
      <c r="P34" s="154"/>
      <c r="Q34" s="154"/>
      <c r="R34" s="154"/>
      <c r="S34" s="154"/>
      <c r="T34" s="154"/>
      <c r="U34" s="154"/>
      <c r="V34" s="154"/>
    </row>
    <row r="35" spans="1:22" ht="15.75" x14ac:dyDescent="0.25">
      <c r="A35" s="154"/>
      <c r="B35" s="151"/>
      <c r="C35" s="152"/>
      <c r="D35" s="152"/>
      <c r="E35" s="152"/>
      <c r="F35" s="152"/>
      <c r="G35" s="152"/>
      <c r="H35" s="152"/>
      <c r="I35" s="152"/>
      <c r="J35" s="152"/>
      <c r="K35" s="153"/>
      <c r="L35" s="154"/>
      <c r="M35" s="154"/>
      <c r="N35" s="154"/>
      <c r="O35" s="154"/>
      <c r="P35" s="154"/>
      <c r="Q35" s="154"/>
      <c r="R35" s="154"/>
      <c r="S35" s="154"/>
      <c r="T35" s="154"/>
      <c r="U35" s="154"/>
      <c r="V35" s="154"/>
    </row>
    <row r="36" spans="1:22" ht="16.5" customHeight="1" x14ac:dyDescent="0.25">
      <c r="A36" s="154"/>
      <c r="B36" s="151"/>
      <c r="C36" s="152"/>
      <c r="D36" s="152"/>
      <c r="E36" s="152"/>
      <c r="F36" s="152"/>
      <c r="G36" s="152"/>
      <c r="H36" s="152"/>
      <c r="I36" s="152"/>
      <c r="J36" s="152"/>
      <c r="K36" s="153"/>
      <c r="L36" s="154"/>
      <c r="M36" s="154"/>
      <c r="N36" s="154"/>
      <c r="O36" s="154"/>
      <c r="P36" s="154"/>
      <c r="Q36" s="154"/>
      <c r="R36" s="154"/>
      <c r="S36" s="154"/>
      <c r="T36" s="154"/>
      <c r="U36" s="154"/>
      <c r="V36" s="154"/>
    </row>
    <row r="37" spans="1:22" ht="15.75" x14ac:dyDescent="0.25">
      <c r="A37" s="154"/>
      <c r="B37" s="226"/>
      <c r="C37" s="227"/>
      <c r="D37" s="227"/>
      <c r="E37" s="227"/>
      <c r="F37" s="227"/>
      <c r="G37" s="227"/>
      <c r="H37" s="227"/>
      <c r="I37" s="227"/>
      <c r="J37" s="227"/>
      <c r="K37" s="228"/>
      <c r="L37" s="154"/>
      <c r="M37" s="154"/>
      <c r="N37" s="154"/>
      <c r="O37" s="154"/>
      <c r="P37" s="154"/>
      <c r="Q37" s="154"/>
      <c r="R37" s="154"/>
      <c r="S37" s="154"/>
      <c r="T37" s="154"/>
      <c r="U37" s="154"/>
      <c r="V37" s="154"/>
    </row>
    <row r="38" spans="1:22" ht="15.75" x14ac:dyDescent="0.25">
      <c r="A38" s="154"/>
      <c r="B38" s="226"/>
      <c r="C38" s="227"/>
      <c r="D38" s="227"/>
      <c r="E38" s="227"/>
      <c r="F38" s="227"/>
      <c r="G38" s="227"/>
      <c r="H38" s="227"/>
      <c r="I38" s="227"/>
      <c r="J38" s="227"/>
      <c r="K38" s="228"/>
      <c r="L38" s="154"/>
      <c r="M38" s="154"/>
      <c r="N38" s="154"/>
      <c r="O38" s="154"/>
      <c r="P38" s="154"/>
      <c r="Q38" s="154"/>
      <c r="R38" s="154"/>
      <c r="S38" s="154"/>
      <c r="T38" s="154"/>
      <c r="U38" s="154"/>
      <c r="V38" s="154"/>
    </row>
    <row r="39" spans="1:22" ht="15.75" x14ac:dyDescent="0.25">
      <c r="A39" s="154"/>
      <c r="B39" s="226"/>
      <c r="C39" s="227"/>
      <c r="D39" s="227"/>
      <c r="E39" s="227"/>
      <c r="F39" s="227"/>
      <c r="G39" s="227"/>
      <c r="H39" s="227"/>
      <c r="I39" s="227"/>
      <c r="J39" s="227"/>
      <c r="K39" s="228"/>
      <c r="L39" s="154"/>
      <c r="M39" s="154"/>
      <c r="N39" s="154"/>
      <c r="O39" s="154"/>
      <c r="P39" s="154"/>
      <c r="Q39" s="154"/>
      <c r="R39" s="154"/>
      <c r="S39" s="154"/>
      <c r="T39" s="154"/>
      <c r="U39" s="154"/>
      <c r="V39" s="154"/>
    </row>
    <row r="40" spans="1:22" ht="15.75" x14ac:dyDescent="0.25">
      <c r="A40" s="154"/>
      <c r="B40" s="226"/>
      <c r="C40" s="227"/>
      <c r="D40" s="227"/>
      <c r="E40" s="227"/>
      <c r="F40" s="227"/>
      <c r="G40" s="227"/>
      <c r="H40" s="227"/>
      <c r="I40" s="227"/>
      <c r="J40" s="227"/>
      <c r="K40" s="228"/>
      <c r="L40" s="154"/>
      <c r="M40" s="154"/>
      <c r="N40" s="154"/>
      <c r="O40" s="154"/>
      <c r="P40" s="154"/>
      <c r="Q40" s="154"/>
      <c r="R40" s="154"/>
      <c r="S40" s="154"/>
      <c r="T40" s="154"/>
      <c r="U40" s="154"/>
      <c r="V40" s="154"/>
    </row>
    <row r="41" spans="1:22" ht="15.75" x14ac:dyDescent="0.25">
      <c r="A41" s="154"/>
      <c r="B41" s="226"/>
      <c r="C41" s="227"/>
      <c r="D41" s="227"/>
      <c r="E41" s="227"/>
      <c r="F41" s="227"/>
      <c r="G41" s="227"/>
      <c r="H41" s="227"/>
      <c r="I41" s="227"/>
      <c r="J41" s="227"/>
      <c r="K41" s="228"/>
      <c r="L41" s="154"/>
      <c r="M41" s="154"/>
      <c r="N41" s="154"/>
      <c r="O41" s="154"/>
      <c r="P41" s="154"/>
      <c r="Q41" s="154"/>
      <c r="R41" s="154"/>
      <c r="S41" s="154"/>
      <c r="T41" s="154"/>
      <c r="U41" s="154"/>
      <c r="V41" s="154"/>
    </row>
    <row r="42" spans="1:22" ht="15.75" x14ac:dyDescent="0.25">
      <c r="A42" s="154"/>
      <c r="B42" s="226"/>
      <c r="C42" s="227"/>
      <c r="D42" s="227"/>
      <c r="E42" s="227"/>
      <c r="F42" s="227"/>
      <c r="G42" s="227"/>
      <c r="H42" s="227"/>
      <c r="I42" s="227"/>
      <c r="J42" s="227"/>
      <c r="K42" s="228"/>
      <c r="L42" s="154"/>
      <c r="M42" s="154"/>
      <c r="N42" s="154"/>
      <c r="O42" s="154"/>
      <c r="P42" s="154"/>
      <c r="Q42" s="154"/>
      <c r="R42" s="154"/>
      <c r="S42" s="154"/>
      <c r="T42" s="154"/>
      <c r="U42" s="154"/>
      <c r="V42" s="154"/>
    </row>
    <row r="43" spans="1:22" ht="15.75" x14ac:dyDescent="0.25">
      <c r="A43" s="154"/>
      <c r="B43" s="226"/>
      <c r="C43" s="227"/>
      <c r="D43" s="227"/>
      <c r="E43" s="227"/>
      <c r="F43" s="227"/>
      <c r="G43" s="227"/>
      <c r="H43" s="227"/>
      <c r="I43" s="227"/>
      <c r="J43" s="227"/>
      <c r="K43" s="228"/>
      <c r="L43" s="154"/>
      <c r="M43" s="154"/>
      <c r="N43" s="154"/>
      <c r="O43" s="154"/>
      <c r="P43" s="154"/>
      <c r="Q43" s="154"/>
      <c r="R43" s="154"/>
      <c r="S43" s="154"/>
      <c r="T43" s="154"/>
      <c r="U43" s="154"/>
      <c r="V43" s="154"/>
    </row>
    <row r="44" spans="1:22" ht="15.75" x14ac:dyDescent="0.25">
      <c r="A44" s="154"/>
      <c r="B44" s="226"/>
      <c r="C44" s="227"/>
      <c r="D44" s="227"/>
      <c r="E44" s="227"/>
      <c r="F44" s="227"/>
      <c r="G44" s="227"/>
      <c r="H44" s="227"/>
      <c r="I44" s="227"/>
      <c r="J44" s="227"/>
      <c r="K44" s="228"/>
      <c r="L44" s="154"/>
      <c r="M44" s="154"/>
      <c r="N44" s="154"/>
      <c r="O44" s="154"/>
      <c r="P44" s="154"/>
      <c r="Q44" s="154"/>
      <c r="R44" s="154"/>
      <c r="S44" s="154"/>
      <c r="T44" s="154"/>
      <c r="U44" s="154"/>
      <c r="V44" s="154"/>
    </row>
    <row r="45" spans="1:22" ht="15.75" x14ac:dyDescent="0.25">
      <c r="A45" s="154"/>
      <c r="B45" s="226"/>
      <c r="C45" s="227"/>
      <c r="D45" s="227"/>
      <c r="E45" s="227"/>
      <c r="F45" s="227"/>
      <c r="G45" s="227"/>
      <c r="H45" s="227"/>
      <c r="I45" s="227"/>
      <c r="J45" s="227"/>
      <c r="K45" s="228"/>
      <c r="L45" s="154"/>
      <c r="M45" s="154"/>
      <c r="N45" s="154"/>
      <c r="O45" s="154"/>
      <c r="P45" s="154"/>
      <c r="Q45" s="154"/>
      <c r="R45" s="154"/>
      <c r="S45" s="154"/>
      <c r="T45" s="154"/>
      <c r="U45" s="154"/>
      <c r="V45" s="154"/>
    </row>
    <row r="46" spans="1:22" ht="15" customHeight="1" x14ac:dyDescent="0.2">
      <c r="A46" s="154"/>
      <c r="B46" s="360" t="s">
        <v>246</v>
      </c>
      <c r="C46" s="361"/>
      <c r="D46" s="361"/>
      <c r="E46" s="361"/>
      <c r="F46" s="361"/>
      <c r="G46" s="361"/>
      <c r="H46" s="361"/>
      <c r="I46" s="361"/>
      <c r="J46" s="361"/>
      <c r="K46" s="362"/>
      <c r="L46" s="154"/>
      <c r="M46" s="154"/>
      <c r="N46" s="154"/>
      <c r="O46" s="154"/>
      <c r="P46" s="154"/>
      <c r="Q46" s="154"/>
      <c r="R46" s="154"/>
      <c r="S46" s="154"/>
      <c r="T46" s="154"/>
      <c r="U46" s="154"/>
      <c r="V46" s="154"/>
    </row>
    <row r="47" spans="1:22" ht="14.25" customHeight="1" x14ac:dyDescent="0.2">
      <c r="A47" s="154"/>
      <c r="B47" s="360"/>
      <c r="C47" s="361"/>
      <c r="D47" s="361"/>
      <c r="E47" s="361"/>
      <c r="F47" s="361"/>
      <c r="G47" s="361"/>
      <c r="H47" s="361"/>
      <c r="I47" s="361"/>
      <c r="J47" s="361"/>
      <c r="K47" s="362"/>
      <c r="L47" s="154"/>
      <c r="M47" s="154"/>
      <c r="N47" s="154"/>
      <c r="O47" s="154"/>
      <c r="P47" s="154"/>
      <c r="Q47" s="154"/>
      <c r="R47" s="154"/>
      <c r="S47" s="154"/>
      <c r="T47" s="154"/>
      <c r="U47" s="154"/>
      <c r="V47" s="154"/>
    </row>
    <row r="48" spans="1:22" ht="14.25" customHeight="1" x14ac:dyDescent="0.2">
      <c r="A48" s="154"/>
      <c r="B48" s="360"/>
      <c r="C48" s="361"/>
      <c r="D48" s="361"/>
      <c r="E48" s="361"/>
      <c r="F48" s="361"/>
      <c r="G48" s="361"/>
      <c r="H48" s="361"/>
      <c r="I48" s="361"/>
      <c r="J48" s="361"/>
      <c r="K48" s="362"/>
      <c r="L48" s="154"/>
      <c r="M48" s="154"/>
      <c r="N48" s="154"/>
      <c r="O48" s="154"/>
      <c r="P48" s="154"/>
      <c r="Q48" s="154"/>
      <c r="R48" s="154"/>
      <c r="S48" s="154"/>
      <c r="T48" s="154"/>
      <c r="U48" s="154"/>
      <c r="V48" s="154"/>
    </row>
    <row r="49" spans="1:22" ht="15" x14ac:dyDescent="0.2">
      <c r="A49" s="154"/>
      <c r="B49" s="360"/>
      <c r="C49" s="361"/>
      <c r="D49" s="361"/>
      <c r="E49" s="361"/>
      <c r="F49" s="361"/>
      <c r="G49" s="361"/>
      <c r="H49" s="361"/>
      <c r="I49" s="361"/>
      <c r="J49" s="361"/>
      <c r="K49" s="362"/>
      <c r="L49" s="154"/>
      <c r="M49" s="154"/>
      <c r="N49" s="154"/>
      <c r="O49" s="154"/>
      <c r="P49" s="154"/>
      <c r="Q49" s="154"/>
      <c r="R49" s="154"/>
      <c r="S49" s="154"/>
      <c r="T49" s="154"/>
      <c r="U49" s="154"/>
      <c r="V49" s="154"/>
    </row>
    <row r="50" spans="1:22" ht="15" x14ac:dyDescent="0.2">
      <c r="A50" s="154"/>
      <c r="B50" s="148"/>
      <c r="C50" s="149"/>
      <c r="D50" s="149"/>
      <c r="E50" s="149"/>
      <c r="F50" s="149"/>
      <c r="G50" s="149"/>
      <c r="H50" s="149"/>
      <c r="I50" s="149"/>
      <c r="J50" s="149"/>
      <c r="K50" s="150"/>
      <c r="L50" s="154"/>
      <c r="M50" s="154"/>
      <c r="N50" s="154"/>
      <c r="O50" s="154"/>
      <c r="P50" s="154"/>
      <c r="Q50" s="154"/>
      <c r="R50" s="154"/>
      <c r="S50" s="154"/>
      <c r="T50" s="154"/>
      <c r="U50" s="154"/>
      <c r="V50" s="154"/>
    </row>
    <row r="51" spans="1:22" ht="15" x14ac:dyDescent="0.2">
      <c r="A51" s="154"/>
      <c r="B51" s="148"/>
      <c r="C51" s="149"/>
      <c r="D51" s="149"/>
      <c r="E51" s="149"/>
      <c r="F51" s="149"/>
      <c r="G51" s="149"/>
      <c r="H51" s="149"/>
      <c r="I51" s="149"/>
      <c r="J51" s="149"/>
      <c r="K51" s="150"/>
      <c r="L51" s="154"/>
      <c r="M51" s="154"/>
      <c r="N51" s="154"/>
      <c r="O51" s="154"/>
      <c r="P51" s="154"/>
      <c r="Q51" s="154"/>
      <c r="R51" s="154"/>
      <c r="S51" s="154"/>
      <c r="T51" s="154"/>
      <c r="U51" s="154"/>
      <c r="V51" s="154"/>
    </row>
    <row r="52" spans="1:22" ht="15" x14ac:dyDescent="0.2">
      <c r="A52" s="154"/>
      <c r="B52" s="148"/>
      <c r="C52" s="149"/>
      <c r="D52" s="149"/>
      <c r="E52" s="149"/>
      <c r="F52" s="149"/>
      <c r="G52" s="149"/>
      <c r="H52" s="149"/>
      <c r="I52" s="149"/>
      <c r="J52" s="149"/>
      <c r="K52" s="150"/>
      <c r="L52" s="154"/>
      <c r="M52" s="154"/>
      <c r="N52" s="154"/>
      <c r="O52" s="154"/>
      <c r="P52" s="154"/>
      <c r="Q52" s="154"/>
      <c r="R52" s="154"/>
      <c r="S52" s="154"/>
      <c r="T52" s="154"/>
      <c r="U52" s="154"/>
      <c r="V52" s="154"/>
    </row>
    <row r="53" spans="1:22" ht="15" x14ac:dyDescent="0.2">
      <c r="A53" s="154"/>
      <c r="B53" s="148"/>
      <c r="C53" s="149"/>
      <c r="D53" s="149"/>
      <c r="E53" s="149"/>
      <c r="F53" s="149"/>
      <c r="G53" s="149"/>
      <c r="H53" s="149"/>
      <c r="I53" s="149"/>
      <c r="J53" s="149"/>
      <c r="K53" s="150"/>
      <c r="L53" s="154"/>
      <c r="M53" s="154"/>
      <c r="N53" s="154"/>
      <c r="O53" s="154"/>
      <c r="P53" s="154"/>
      <c r="Q53" s="154"/>
      <c r="R53" s="154"/>
      <c r="S53" s="154"/>
      <c r="T53" s="154"/>
      <c r="U53" s="154"/>
      <c r="V53" s="154"/>
    </row>
    <row r="54" spans="1:22" ht="15" x14ac:dyDescent="0.2">
      <c r="A54" s="154"/>
      <c r="B54" s="148"/>
      <c r="C54" s="149"/>
      <c r="D54" s="149"/>
      <c r="E54" s="149"/>
      <c r="F54" s="149"/>
      <c r="G54" s="149"/>
      <c r="H54" s="149"/>
      <c r="I54" s="149"/>
      <c r="J54" s="149"/>
      <c r="K54" s="150"/>
      <c r="L54" s="154"/>
      <c r="M54" s="154"/>
      <c r="N54" s="154"/>
      <c r="O54" s="154"/>
      <c r="P54" s="154"/>
      <c r="Q54" s="154"/>
      <c r="R54" s="154"/>
      <c r="S54" s="154"/>
      <c r="T54" s="154"/>
      <c r="U54" s="154"/>
      <c r="V54" s="154"/>
    </row>
    <row r="55" spans="1:22" ht="15" x14ac:dyDescent="0.2">
      <c r="A55" s="154"/>
      <c r="B55" s="148"/>
      <c r="C55" s="149"/>
      <c r="D55" s="149"/>
      <c r="E55" s="149"/>
      <c r="F55" s="149"/>
      <c r="G55" s="149"/>
      <c r="H55" s="149"/>
      <c r="I55" s="149"/>
      <c r="J55" s="149"/>
      <c r="K55" s="150"/>
      <c r="L55" s="154"/>
      <c r="M55" s="154"/>
      <c r="N55" s="154"/>
      <c r="O55" s="154"/>
      <c r="P55" s="154"/>
      <c r="Q55" s="154"/>
      <c r="R55" s="154"/>
      <c r="S55" s="154"/>
      <c r="T55" s="154"/>
      <c r="U55" s="154"/>
      <c r="V55" s="154"/>
    </row>
    <row r="56" spans="1:22" ht="15" x14ac:dyDescent="0.2">
      <c r="A56" s="154"/>
      <c r="B56" s="148"/>
      <c r="C56" s="149"/>
      <c r="D56" s="149"/>
      <c r="E56" s="149"/>
      <c r="F56" s="149"/>
      <c r="G56" s="149"/>
      <c r="H56" s="149"/>
      <c r="I56" s="149"/>
      <c r="J56" s="149"/>
      <c r="K56" s="150"/>
      <c r="L56" s="154"/>
      <c r="M56" s="154"/>
      <c r="N56" s="154"/>
      <c r="O56" s="154"/>
      <c r="P56" s="154"/>
      <c r="Q56" s="154"/>
      <c r="R56" s="154"/>
      <c r="S56" s="154"/>
      <c r="T56" s="154"/>
      <c r="U56" s="154"/>
      <c r="V56" s="154"/>
    </row>
    <row r="57" spans="1:22" ht="15" x14ac:dyDescent="0.2">
      <c r="A57" s="154"/>
      <c r="B57" s="148"/>
      <c r="C57" s="149"/>
      <c r="D57" s="149"/>
      <c r="E57" s="149"/>
      <c r="F57" s="149"/>
      <c r="G57" s="149"/>
      <c r="H57" s="149"/>
      <c r="I57" s="149"/>
      <c r="J57" s="149"/>
      <c r="K57" s="150"/>
      <c r="L57" s="154"/>
      <c r="M57" s="154"/>
      <c r="N57" s="154"/>
      <c r="O57" s="154"/>
      <c r="P57" s="154"/>
      <c r="Q57" s="154"/>
      <c r="R57" s="154"/>
      <c r="S57" s="154"/>
      <c r="T57" s="154"/>
      <c r="U57" s="154"/>
      <c r="V57" s="154"/>
    </row>
    <row r="58" spans="1:22" ht="15" x14ac:dyDescent="0.2">
      <c r="A58" s="154"/>
      <c r="B58" s="148"/>
      <c r="C58" s="149"/>
      <c r="D58" s="149"/>
      <c r="E58" s="149"/>
      <c r="F58" s="149"/>
      <c r="G58" s="149"/>
      <c r="H58" s="149"/>
      <c r="I58" s="149"/>
      <c r="J58" s="149"/>
      <c r="K58" s="150"/>
      <c r="L58" s="154"/>
      <c r="M58" s="154"/>
      <c r="N58" s="154"/>
      <c r="O58" s="154"/>
      <c r="P58" s="154"/>
      <c r="Q58" s="154"/>
      <c r="R58" s="154"/>
      <c r="S58" s="154"/>
      <c r="T58" s="154"/>
      <c r="U58" s="154"/>
      <c r="V58" s="154"/>
    </row>
    <row r="59" spans="1:22" ht="15" x14ac:dyDescent="0.2">
      <c r="A59" s="154"/>
      <c r="B59" s="148"/>
      <c r="C59" s="149"/>
      <c r="D59" s="149"/>
      <c r="E59" s="149"/>
      <c r="F59" s="149"/>
      <c r="G59" s="149"/>
      <c r="H59" s="149"/>
      <c r="I59" s="149"/>
      <c r="J59" s="149"/>
      <c r="K59" s="150"/>
      <c r="L59" s="154"/>
      <c r="M59" s="154"/>
      <c r="N59" s="154"/>
      <c r="O59" s="154"/>
      <c r="P59" s="154"/>
      <c r="Q59" s="154"/>
      <c r="R59" s="154"/>
      <c r="S59" s="154"/>
      <c r="T59" s="154"/>
      <c r="U59" s="154"/>
      <c r="V59" s="154"/>
    </row>
    <row r="60" spans="1:22" ht="15" x14ac:dyDescent="0.2">
      <c r="A60" s="154"/>
      <c r="B60" s="360"/>
      <c r="C60" s="361"/>
      <c r="D60" s="361"/>
      <c r="E60" s="361"/>
      <c r="F60" s="361"/>
      <c r="G60" s="361"/>
      <c r="H60" s="361"/>
      <c r="I60" s="361"/>
      <c r="J60" s="361"/>
      <c r="K60" s="362"/>
      <c r="L60" s="154"/>
      <c r="M60" s="154"/>
      <c r="N60" s="154"/>
      <c r="O60" s="154"/>
      <c r="P60" s="154"/>
      <c r="Q60" s="154"/>
      <c r="R60" s="154"/>
      <c r="S60" s="154"/>
      <c r="T60" s="154"/>
      <c r="U60" s="154"/>
      <c r="V60" s="154"/>
    </row>
    <row r="61" spans="1:22" ht="15" x14ac:dyDescent="0.2">
      <c r="A61" s="154"/>
      <c r="B61" s="360"/>
      <c r="C61" s="361"/>
      <c r="D61" s="361"/>
      <c r="E61" s="361"/>
      <c r="F61" s="361"/>
      <c r="G61" s="361"/>
      <c r="H61" s="361"/>
      <c r="I61" s="361"/>
      <c r="J61" s="361"/>
      <c r="K61" s="362"/>
      <c r="L61" s="154"/>
      <c r="M61" s="154"/>
      <c r="N61" s="154"/>
      <c r="O61" s="154"/>
      <c r="P61" s="154"/>
      <c r="Q61" s="154"/>
      <c r="R61" s="154"/>
      <c r="S61" s="154"/>
      <c r="T61" s="154"/>
      <c r="U61" s="154"/>
      <c r="V61" s="154"/>
    </row>
    <row r="62" spans="1:22" ht="15" x14ac:dyDescent="0.2">
      <c r="A62" s="154"/>
      <c r="B62" s="360"/>
      <c r="C62" s="361"/>
      <c r="D62" s="361"/>
      <c r="E62" s="361"/>
      <c r="F62" s="361"/>
      <c r="G62" s="361"/>
      <c r="H62" s="361"/>
      <c r="I62" s="361"/>
      <c r="J62" s="361"/>
      <c r="K62" s="362"/>
      <c r="L62" s="154"/>
      <c r="M62" s="154"/>
      <c r="N62" s="154"/>
      <c r="O62" s="154"/>
      <c r="P62" s="154"/>
      <c r="Q62" s="154"/>
      <c r="R62" s="154"/>
      <c r="S62" s="154"/>
      <c r="T62" s="154"/>
      <c r="U62" s="154"/>
      <c r="V62" s="154"/>
    </row>
    <row r="63" spans="1:22" ht="15" x14ac:dyDescent="0.2">
      <c r="A63" s="154"/>
      <c r="B63" s="360"/>
      <c r="C63" s="361"/>
      <c r="D63" s="361"/>
      <c r="E63" s="361"/>
      <c r="F63" s="361"/>
      <c r="G63" s="361"/>
      <c r="H63" s="361"/>
      <c r="I63" s="361"/>
      <c r="J63" s="361"/>
      <c r="K63" s="362"/>
      <c r="L63" s="154"/>
      <c r="M63" s="154"/>
      <c r="N63" s="154"/>
      <c r="O63" s="154"/>
      <c r="P63" s="154"/>
      <c r="Q63" s="154"/>
      <c r="R63" s="154"/>
      <c r="S63" s="154"/>
      <c r="T63" s="154"/>
      <c r="U63" s="154"/>
      <c r="V63" s="154"/>
    </row>
    <row r="64" spans="1:22" ht="15" x14ac:dyDescent="0.2">
      <c r="A64" s="154"/>
      <c r="B64" s="360"/>
      <c r="C64" s="361"/>
      <c r="D64" s="361"/>
      <c r="E64" s="361"/>
      <c r="F64" s="361"/>
      <c r="G64" s="361"/>
      <c r="H64" s="361"/>
      <c r="I64" s="361"/>
      <c r="J64" s="361"/>
      <c r="K64" s="362"/>
      <c r="L64" s="154"/>
      <c r="M64" s="154"/>
      <c r="N64" s="154"/>
      <c r="O64" s="154"/>
      <c r="P64" s="154"/>
      <c r="Q64" s="154"/>
      <c r="R64" s="154"/>
      <c r="S64" s="154"/>
      <c r="T64" s="154"/>
      <c r="U64" s="154"/>
      <c r="V64" s="154"/>
    </row>
    <row r="65" spans="1:22" ht="15" x14ac:dyDescent="0.2">
      <c r="A65" s="154"/>
      <c r="B65" s="360"/>
      <c r="C65" s="361"/>
      <c r="D65" s="361"/>
      <c r="E65" s="361"/>
      <c r="F65" s="361"/>
      <c r="G65" s="361"/>
      <c r="H65" s="361"/>
      <c r="I65" s="361"/>
      <c r="J65" s="361"/>
      <c r="K65" s="362"/>
      <c r="L65" s="154"/>
      <c r="M65" s="154"/>
      <c r="N65" s="154"/>
      <c r="O65" s="154"/>
      <c r="P65" s="154"/>
      <c r="Q65" s="154"/>
      <c r="R65" s="154"/>
      <c r="S65" s="154"/>
      <c r="T65" s="154"/>
      <c r="U65" s="154"/>
      <c r="V65" s="154"/>
    </row>
    <row r="66" spans="1:22" ht="15" customHeight="1" x14ac:dyDescent="0.2">
      <c r="A66" s="154"/>
      <c r="B66" s="360" t="s">
        <v>243</v>
      </c>
      <c r="C66" s="361"/>
      <c r="D66" s="361"/>
      <c r="E66" s="361"/>
      <c r="F66" s="361"/>
      <c r="G66" s="361"/>
      <c r="H66" s="361"/>
      <c r="I66" s="361"/>
      <c r="J66" s="361"/>
      <c r="K66" s="362"/>
      <c r="L66" s="154"/>
      <c r="M66" s="154"/>
      <c r="N66" s="154"/>
      <c r="O66" s="154"/>
      <c r="P66" s="154"/>
      <c r="Q66" s="154"/>
      <c r="R66" s="154"/>
      <c r="S66" s="154"/>
      <c r="T66" s="154"/>
      <c r="U66" s="154"/>
      <c r="V66" s="154"/>
    </row>
    <row r="67" spans="1:22" x14ac:dyDescent="0.2">
      <c r="A67" s="154"/>
      <c r="B67" s="360"/>
      <c r="C67" s="361"/>
      <c r="D67" s="361"/>
      <c r="E67" s="361"/>
      <c r="F67" s="361"/>
      <c r="G67" s="361"/>
      <c r="H67" s="361"/>
      <c r="I67" s="361"/>
      <c r="J67" s="361"/>
      <c r="K67" s="362"/>
      <c r="L67" s="154"/>
      <c r="M67" s="154"/>
      <c r="N67" s="154"/>
      <c r="O67" s="154"/>
      <c r="P67" s="154"/>
      <c r="Q67" s="154"/>
      <c r="R67" s="154"/>
      <c r="S67" s="154"/>
      <c r="T67" s="154"/>
      <c r="U67" s="154"/>
      <c r="V67" s="154"/>
    </row>
    <row r="68" spans="1:22" x14ac:dyDescent="0.2">
      <c r="A68" s="154"/>
      <c r="B68" s="360"/>
      <c r="C68" s="361"/>
      <c r="D68" s="361"/>
      <c r="E68" s="361"/>
      <c r="F68" s="361"/>
      <c r="G68" s="361"/>
      <c r="H68" s="361"/>
      <c r="I68" s="361"/>
      <c r="J68" s="361"/>
      <c r="K68" s="362"/>
      <c r="L68" s="154"/>
      <c r="M68" s="154"/>
      <c r="N68" s="154"/>
      <c r="O68" s="154"/>
      <c r="P68" s="154"/>
      <c r="Q68" s="154"/>
      <c r="R68" s="154"/>
      <c r="S68" s="154"/>
      <c r="T68" s="154"/>
      <c r="U68" s="154"/>
      <c r="V68" s="154"/>
    </row>
    <row r="69" spans="1:22" x14ac:dyDescent="0.2">
      <c r="A69" s="154"/>
      <c r="B69" s="360"/>
      <c r="C69" s="361"/>
      <c r="D69" s="361"/>
      <c r="E69" s="361"/>
      <c r="F69" s="361"/>
      <c r="G69" s="361"/>
      <c r="H69" s="361"/>
      <c r="I69" s="361"/>
      <c r="J69" s="361"/>
      <c r="K69" s="362"/>
      <c r="L69" s="154"/>
      <c r="M69" s="154"/>
      <c r="N69" s="154"/>
      <c r="O69" s="154"/>
      <c r="P69" s="154"/>
      <c r="Q69" s="154"/>
      <c r="R69" s="154"/>
      <c r="S69" s="154"/>
      <c r="T69" s="154"/>
      <c r="U69" s="154"/>
      <c r="V69" s="154"/>
    </row>
    <row r="70" spans="1:22" x14ac:dyDescent="0.2">
      <c r="A70" s="154"/>
      <c r="B70" s="360"/>
      <c r="C70" s="361"/>
      <c r="D70" s="361"/>
      <c r="E70" s="361"/>
      <c r="F70" s="361"/>
      <c r="G70" s="361"/>
      <c r="H70" s="361"/>
      <c r="I70" s="361"/>
      <c r="J70" s="361"/>
      <c r="K70" s="362"/>
      <c r="L70" s="154"/>
      <c r="M70" s="154"/>
      <c r="N70" s="154"/>
      <c r="O70" s="154"/>
      <c r="P70" s="154"/>
      <c r="Q70" s="154"/>
      <c r="R70" s="154"/>
      <c r="S70" s="154"/>
      <c r="T70" s="154"/>
      <c r="U70" s="154"/>
      <c r="V70" s="154"/>
    </row>
    <row r="71" spans="1:22" ht="15" x14ac:dyDescent="0.2">
      <c r="A71" s="154"/>
      <c r="B71" s="360"/>
      <c r="C71" s="361"/>
      <c r="D71" s="361"/>
      <c r="E71" s="361"/>
      <c r="F71" s="361"/>
      <c r="G71" s="361"/>
      <c r="H71" s="361"/>
      <c r="I71" s="361"/>
      <c r="J71" s="361"/>
      <c r="K71" s="362"/>
      <c r="L71" s="154"/>
      <c r="M71" s="154"/>
      <c r="N71" s="154"/>
      <c r="O71" s="154"/>
      <c r="P71" s="154"/>
      <c r="Q71" s="154"/>
      <c r="R71" s="154"/>
      <c r="S71" s="154"/>
      <c r="T71" s="154"/>
      <c r="U71" s="154"/>
      <c r="V71" s="154"/>
    </row>
    <row r="72" spans="1:22" ht="15" x14ac:dyDescent="0.2">
      <c r="A72" s="154"/>
      <c r="B72" s="360"/>
      <c r="C72" s="361"/>
      <c r="D72" s="361"/>
      <c r="E72" s="361"/>
      <c r="F72" s="361"/>
      <c r="G72" s="361"/>
      <c r="H72" s="361"/>
      <c r="I72" s="361"/>
      <c r="J72" s="361"/>
      <c r="K72" s="362"/>
      <c r="L72" s="154"/>
      <c r="M72" s="154"/>
      <c r="N72" s="154"/>
      <c r="O72" s="154"/>
      <c r="P72" s="154"/>
      <c r="Q72" s="154"/>
      <c r="R72" s="154"/>
      <c r="S72" s="154"/>
      <c r="T72" s="154"/>
      <c r="U72" s="154"/>
      <c r="V72" s="154"/>
    </row>
    <row r="73" spans="1:22" ht="15" x14ac:dyDescent="0.2">
      <c r="A73" s="154"/>
      <c r="B73" s="148"/>
      <c r="C73" s="149"/>
      <c r="D73" s="149"/>
      <c r="E73" s="149"/>
      <c r="F73" s="149"/>
      <c r="G73" s="149"/>
      <c r="H73" s="149"/>
      <c r="I73" s="149"/>
      <c r="J73" s="149"/>
      <c r="K73" s="150"/>
      <c r="L73" s="154"/>
      <c r="M73" s="154"/>
      <c r="N73" s="154"/>
      <c r="O73" s="154"/>
      <c r="P73" s="154"/>
      <c r="Q73" s="154"/>
      <c r="R73" s="154"/>
      <c r="S73" s="154"/>
      <c r="T73" s="154"/>
      <c r="U73" s="154"/>
      <c r="V73" s="154"/>
    </row>
    <row r="74" spans="1:22" ht="15" x14ac:dyDescent="0.2">
      <c r="A74" s="154"/>
      <c r="B74" s="148"/>
      <c r="C74" s="149"/>
      <c r="D74" s="149"/>
      <c r="E74" s="149"/>
      <c r="F74" s="149"/>
      <c r="G74" s="149"/>
      <c r="H74" s="149"/>
      <c r="I74" s="149"/>
      <c r="J74" s="149"/>
      <c r="K74" s="150"/>
      <c r="L74" s="154"/>
      <c r="M74" s="154"/>
      <c r="N74" s="154"/>
      <c r="O74" s="154"/>
      <c r="P74" s="154"/>
      <c r="Q74" s="154"/>
      <c r="R74" s="154"/>
      <c r="S74" s="154"/>
      <c r="T74" s="154"/>
      <c r="U74" s="154"/>
      <c r="V74" s="154"/>
    </row>
    <row r="75" spans="1:22" ht="15" x14ac:dyDescent="0.2">
      <c r="A75" s="154"/>
      <c r="B75" s="148"/>
      <c r="C75" s="149"/>
      <c r="D75" s="149"/>
      <c r="E75" s="149"/>
      <c r="F75" s="149"/>
      <c r="G75" s="149"/>
      <c r="H75" s="149"/>
      <c r="I75" s="149"/>
      <c r="J75" s="149"/>
      <c r="K75" s="150"/>
      <c r="L75" s="154"/>
      <c r="M75" s="154"/>
      <c r="N75" s="154"/>
      <c r="O75" s="154"/>
      <c r="P75" s="154"/>
      <c r="Q75" s="154"/>
      <c r="R75" s="154"/>
      <c r="S75" s="154"/>
      <c r="T75" s="154"/>
      <c r="U75" s="154"/>
      <c r="V75" s="154"/>
    </row>
    <row r="76" spans="1:22" ht="15" x14ac:dyDescent="0.2">
      <c r="A76" s="154"/>
      <c r="B76" s="148"/>
      <c r="C76" s="149"/>
      <c r="D76" s="149"/>
      <c r="E76" s="149"/>
      <c r="F76" s="149"/>
      <c r="G76" s="149"/>
      <c r="H76" s="149"/>
      <c r="I76" s="149"/>
      <c r="J76" s="149"/>
      <c r="K76" s="150"/>
      <c r="L76" s="154"/>
      <c r="M76" s="154"/>
      <c r="N76" s="154"/>
      <c r="O76" s="154"/>
      <c r="P76" s="154"/>
      <c r="Q76" s="154"/>
      <c r="R76" s="154"/>
      <c r="S76" s="154"/>
      <c r="T76" s="154"/>
      <c r="U76" s="154"/>
      <c r="V76" s="154"/>
    </row>
    <row r="77" spans="1:22" ht="15" x14ac:dyDescent="0.2">
      <c r="A77" s="154"/>
      <c r="B77" s="148"/>
      <c r="C77" s="149"/>
      <c r="D77" s="149"/>
      <c r="E77" s="149"/>
      <c r="F77" s="149"/>
      <c r="G77" s="149"/>
      <c r="H77" s="149"/>
      <c r="I77" s="149"/>
      <c r="J77" s="149"/>
      <c r="K77" s="150"/>
      <c r="L77" s="154"/>
      <c r="M77" s="154"/>
      <c r="N77" s="154"/>
      <c r="O77" s="154"/>
      <c r="P77" s="154"/>
      <c r="Q77" s="154"/>
      <c r="R77" s="154"/>
      <c r="S77" s="154"/>
      <c r="T77" s="154"/>
      <c r="U77" s="154"/>
      <c r="V77" s="154"/>
    </row>
    <row r="78" spans="1:22" ht="15" x14ac:dyDescent="0.2">
      <c r="A78" s="154"/>
      <c r="B78" s="148"/>
      <c r="C78" s="149"/>
      <c r="D78" s="149"/>
      <c r="E78" s="149"/>
      <c r="F78" s="149"/>
      <c r="G78" s="149"/>
      <c r="H78" s="149"/>
      <c r="I78" s="149"/>
      <c r="J78" s="149"/>
      <c r="K78" s="150"/>
      <c r="L78" s="154"/>
      <c r="M78" s="154"/>
      <c r="N78" s="154"/>
      <c r="O78" s="154"/>
      <c r="P78" s="154"/>
      <c r="Q78" s="154"/>
      <c r="R78" s="154"/>
      <c r="S78" s="154"/>
      <c r="T78" s="154"/>
      <c r="U78" s="154"/>
      <c r="V78" s="154"/>
    </row>
    <row r="79" spans="1:22" ht="15" x14ac:dyDescent="0.2">
      <c r="A79" s="154"/>
      <c r="B79" s="148"/>
      <c r="C79" s="149"/>
      <c r="D79" s="149"/>
      <c r="E79" s="149"/>
      <c r="F79" s="149"/>
      <c r="G79" s="149"/>
      <c r="H79" s="149"/>
      <c r="I79" s="149"/>
      <c r="J79" s="149"/>
      <c r="K79" s="150"/>
      <c r="L79" s="154"/>
      <c r="M79" s="154"/>
      <c r="N79" s="154"/>
      <c r="O79" s="154"/>
      <c r="P79" s="154"/>
      <c r="Q79" s="154"/>
      <c r="R79" s="154"/>
      <c r="S79" s="154"/>
      <c r="T79" s="154"/>
      <c r="U79" s="154"/>
      <c r="V79" s="154"/>
    </row>
    <row r="80" spans="1:22" ht="15" x14ac:dyDescent="0.2">
      <c r="A80" s="154"/>
      <c r="B80" s="148"/>
      <c r="C80" s="149"/>
      <c r="D80" s="149"/>
      <c r="E80" s="149"/>
      <c r="F80" s="149"/>
      <c r="G80" s="149"/>
      <c r="H80" s="149"/>
      <c r="I80" s="149"/>
      <c r="J80" s="149"/>
      <c r="K80" s="150"/>
      <c r="L80" s="154"/>
      <c r="M80" s="154"/>
      <c r="N80" s="154"/>
      <c r="O80" s="154"/>
      <c r="P80" s="154"/>
      <c r="Q80" s="154"/>
      <c r="R80" s="154"/>
      <c r="S80" s="154"/>
      <c r="T80" s="154"/>
      <c r="U80" s="154"/>
      <c r="V80" s="154"/>
    </row>
    <row r="81" spans="1:22" ht="15" x14ac:dyDescent="0.2">
      <c r="A81" s="154"/>
      <c r="B81" s="360"/>
      <c r="C81" s="361"/>
      <c r="D81" s="361"/>
      <c r="E81" s="361"/>
      <c r="F81" s="361"/>
      <c r="G81" s="361"/>
      <c r="H81" s="361"/>
      <c r="I81" s="361"/>
      <c r="J81" s="361"/>
      <c r="K81" s="362"/>
      <c r="L81" s="154"/>
      <c r="M81" s="154"/>
      <c r="N81" s="154"/>
      <c r="O81" s="154"/>
      <c r="P81" s="154"/>
      <c r="Q81" s="154"/>
      <c r="R81" s="154"/>
      <c r="S81" s="154"/>
      <c r="T81" s="154"/>
      <c r="U81" s="154"/>
      <c r="V81" s="154"/>
    </row>
    <row r="82" spans="1:22" ht="15" x14ac:dyDescent="0.2">
      <c r="A82" s="154"/>
      <c r="B82" s="360"/>
      <c r="C82" s="361"/>
      <c r="D82" s="361"/>
      <c r="E82" s="361"/>
      <c r="F82" s="361"/>
      <c r="G82" s="361"/>
      <c r="H82" s="361"/>
      <c r="I82" s="361"/>
      <c r="J82" s="361"/>
      <c r="K82" s="362"/>
      <c r="L82" s="154"/>
      <c r="M82" s="154"/>
      <c r="N82" s="154"/>
      <c r="O82" s="154"/>
      <c r="P82" s="154"/>
      <c r="Q82" s="154"/>
      <c r="R82" s="154"/>
      <c r="S82" s="154"/>
      <c r="T82" s="154"/>
      <c r="U82" s="154"/>
      <c r="V82" s="154"/>
    </row>
    <row r="83" spans="1:22" ht="15" x14ac:dyDescent="0.2">
      <c r="A83" s="154"/>
      <c r="B83" s="360"/>
      <c r="C83" s="361"/>
      <c r="D83" s="361"/>
      <c r="E83" s="361"/>
      <c r="F83" s="361"/>
      <c r="G83" s="361"/>
      <c r="H83" s="361"/>
      <c r="I83" s="361"/>
      <c r="J83" s="361"/>
      <c r="K83" s="362"/>
      <c r="L83" s="154"/>
      <c r="M83" s="154"/>
      <c r="N83" s="154"/>
      <c r="O83" s="154"/>
      <c r="P83" s="154"/>
      <c r="Q83" s="154"/>
      <c r="R83" s="154"/>
      <c r="S83" s="154"/>
      <c r="T83" s="154"/>
      <c r="U83" s="154"/>
      <c r="V83" s="154"/>
    </row>
    <row r="84" spans="1:22" ht="15" x14ac:dyDescent="0.2">
      <c r="A84" s="154"/>
      <c r="B84" s="360"/>
      <c r="C84" s="361"/>
      <c r="D84" s="361"/>
      <c r="E84" s="361"/>
      <c r="F84" s="361"/>
      <c r="G84" s="361"/>
      <c r="H84" s="361"/>
      <c r="I84" s="361"/>
      <c r="J84" s="361"/>
      <c r="K84" s="362"/>
      <c r="L84" s="154"/>
      <c r="M84" s="154"/>
      <c r="N84" s="154"/>
      <c r="O84" s="154"/>
      <c r="P84" s="154"/>
      <c r="Q84" s="154"/>
      <c r="R84" s="154"/>
      <c r="S84" s="154"/>
      <c r="T84" s="154"/>
      <c r="U84" s="154"/>
      <c r="V84" s="154"/>
    </row>
    <row r="85" spans="1:22" ht="15" x14ac:dyDescent="0.2">
      <c r="A85" s="154"/>
      <c r="B85" s="360"/>
      <c r="C85" s="361"/>
      <c r="D85" s="361"/>
      <c r="E85" s="361"/>
      <c r="F85" s="361"/>
      <c r="G85" s="361"/>
      <c r="H85" s="361"/>
      <c r="I85" s="361"/>
      <c r="J85" s="361"/>
      <c r="K85" s="362"/>
      <c r="L85" s="154"/>
      <c r="M85" s="154"/>
      <c r="N85" s="154"/>
      <c r="O85" s="154"/>
      <c r="P85" s="154"/>
      <c r="Q85" s="154"/>
      <c r="R85" s="154"/>
      <c r="S85" s="154"/>
      <c r="T85" s="154"/>
      <c r="U85" s="154"/>
      <c r="V85" s="154"/>
    </row>
    <row r="86" spans="1:22" ht="15" x14ac:dyDescent="0.2">
      <c r="A86" s="154"/>
      <c r="B86" s="360"/>
      <c r="C86" s="361"/>
      <c r="D86" s="361"/>
      <c r="E86" s="361"/>
      <c r="F86" s="361"/>
      <c r="G86" s="361"/>
      <c r="H86" s="361"/>
      <c r="I86" s="361"/>
      <c r="J86" s="361"/>
      <c r="K86" s="362"/>
      <c r="L86" s="154"/>
      <c r="M86" s="154"/>
      <c r="N86" s="154"/>
      <c r="O86" s="154"/>
      <c r="P86" s="154"/>
      <c r="Q86" s="154"/>
      <c r="R86" s="154"/>
      <c r="S86" s="154"/>
      <c r="T86" s="154"/>
      <c r="U86" s="154"/>
      <c r="V86" s="154"/>
    </row>
    <row r="87" spans="1:22" ht="15" x14ac:dyDescent="0.2">
      <c r="A87" s="154"/>
      <c r="B87" s="360"/>
      <c r="C87" s="361"/>
      <c r="D87" s="361"/>
      <c r="E87" s="361"/>
      <c r="F87" s="361"/>
      <c r="G87" s="361"/>
      <c r="H87" s="361"/>
      <c r="I87" s="361"/>
      <c r="J87" s="361"/>
      <c r="K87" s="362"/>
      <c r="L87" s="154"/>
      <c r="M87" s="154"/>
      <c r="N87" s="154"/>
      <c r="O87" s="154"/>
      <c r="P87" s="154"/>
      <c r="Q87" s="154"/>
      <c r="R87" s="154"/>
      <c r="S87" s="154"/>
      <c r="T87" s="154"/>
      <c r="U87" s="154"/>
      <c r="V87" s="154"/>
    </row>
    <row r="88" spans="1:22" ht="15" x14ac:dyDescent="0.2">
      <c r="A88" s="154"/>
      <c r="B88" s="369"/>
      <c r="C88" s="370"/>
      <c r="D88" s="370"/>
      <c r="E88" s="370"/>
      <c r="F88" s="370"/>
      <c r="G88" s="370"/>
      <c r="H88" s="370"/>
      <c r="I88" s="370"/>
      <c r="J88" s="370"/>
      <c r="K88" s="371"/>
      <c r="L88" s="154"/>
      <c r="M88" s="154"/>
      <c r="N88" s="154"/>
      <c r="O88" s="154"/>
      <c r="P88" s="154"/>
      <c r="Q88" s="154"/>
      <c r="R88" s="154"/>
      <c r="S88" s="154"/>
      <c r="T88" s="154"/>
      <c r="U88" s="154"/>
      <c r="V88" s="154"/>
    </row>
    <row r="89" spans="1:22" ht="15" x14ac:dyDescent="0.2">
      <c r="A89" s="154"/>
      <c r="B89" s="361"/>
      <c r="C89" s="361"/>
      <c r="D89" s="361"/>
      <c r="E89" s="361"/>
      <c r="F89" s="361"/>
      <c r="G89" s="361"/>
      <c r="H89" s="361"/>
      <c r="I89" s="361"/>
      <c r="J89" s="361"/>
      <c r="K89" s="361"/>
      <c r="L89" s="154"/>
      <c r="M89" s="154"/>
      <c r="N89" s="154"/>
      <c r="O89" s="154"/>
      <c r="P89" s="154"/>
      <c r="Q89" s="154"/>
      <c r="R89" s="154"/>
      <c r="S89" s="154"/>
      <c r="T89" s="154"/>
      <c r="U89" s="154"/>
      <c r="V89" s="154"/>
    </row>
    <row r="90" spans="1:22" ht="15" x14ac:dyDescent="0.2">
      <c r="A90" s="154"/>
      <c r="B90" s="361"/>
      <c r="C90" s="361"/>
      <c r="D90" s="361"/>
      <c r="E90" s="361"/>
      <c r="F90" s="361"/>
      <c r="G90" s="361"/>
      <c r="H90" s="361"/>
      <c r="I90" s="361"/>
      <c r="J90" s="361"/>
      <c r="K90" s="361"/>
      <c r="L90" s="154"/>
      <c r="M90" s="154"/>
      <c r="N90" s="154"/>
      <c r="O90" s="154"/>
      <c r="P90" s="154"/>
      <c r="Q90" s="154"/>
      <c r="R90" s="154"/>
      <c r="S90" s="154"/>
      <c r="T90" s="154"/>
      <c r="U90" s="154"/>
      <c r="V90" s="154"/>
    </row>
    <row r="91" spans="1:22" ht="15" x14ac:dyDescent="0.2">
      <c r="A91" s="154"/>
      <c r="B91" s="361"/>
      <c r="C91" s="361"/>
      <c r="D91" s="361"/>
      <c r="E91" s="361"/>
      <c r="F91" s="361"/>
      <c r="G91" s="361"/>
      <c r="H91" s="361"/>
      <c r="I91" s="361"/>
      <c r="J91" s="361"/>
      <c r="K91" s="361"/>
      <c r="L91" s="154"/>
      <c r="M91" s="154"/>
      <c r="N91" s="154"/>
      <c r="O91" s="154"/>
      <c r="P91" s="154"/>
      <c r="Q91" s="154"/>
      <c r="R91" s="154"/>
      <c r="S91" s="154"/>
      <c r="T91" s="154"/>
      <c r="U91" s="154"/>
      <c r="V91" s="154"/>
    </row>
    <row r="92" spans="1:22" ht="15" x14ac:dyDescent="0.2">
      <c r="A92" s="154"/>
      <c r="B92" s="361"/>
      <c r="C92" s="361"/>
      <c r="D92" s="361"/>
      <c r="E92" s="361"/>
      <c r="F92" s="361"/>
      <c r="G92" s="361"/>
      <c r="H92" s="361"/>
      <c r="I92" s="361"/>
      <c r="J92" s="361"/>
      <c r="K92" s="361"/>
      <c r="L92" s="154"/>
      <c r="M92" s="154"/>
      <c r="N92" s="154"/>
      <c r="O92" s="154"/>
      <c r="P92" s="154"/>
      <c r="Q92" s="154"/>
      <c r="R92" s="154"/>
      <c r="S92" s="154"/>
      <c r="T92" s="154"/>
      <c r="U92" s="154"/>
      <c r="V92" s="154"/>
    </row>
    <row r="93" spans="1:22" ht="15" x14ac:dyDescent="0.2">
      <c r="A93" s="154"/>
      <c r="B93" s="361"/>
      <c r="C93" s="361"/>
      <c r="D93" s="361"/>
      <c r="E93" s="361"/>
      <c r="F93" s="361"/>
      <c r="G93" s="361"/>
      <c r="H93" s="361"/>
      <c r="I93" s="361"/>
      <c r="J93" s="361"/>
      <c r="K93" s="361"/>
      <c r="L93" s="154"/>
      <c r="M93" s="154"/>
      <c r="N93" s="154"/>
      <c r="O93" s="154"/>
      <c r="P93" s="154"/>
      <c r="Q93" s="154"/>
      <c r="R93" s="154"/>
      <c r="S93" s="154"/>
      <c r="T93" s="154"/>
      <c r="U93" s="154"/>
      <c r="V93" s="154"/>
    </row>
    <row r="94" spans="1:22" ht="15" x14ac:dyDescent="0.2">
      <c r="A94" s="154"/>
      <c r="B94" s="361"/>
      <c r="C94" s="361"/>
      <c r="D94" s="361"/>
      <c r="E94" s="361"/>
      <c r="F94" s="361"/>
      <c r="G94" s="361"/>
      <c r="H94" s="361"/>
      <c r="I94" s="361"/>
      <c r="J94" s="361"/>
      <c r="K94" s="361"/>
      <c r="L94" s="154"/>
      <c r="M94" s="154"/>
      <c r="N94" s="154"/>
      <c r="O94" s="154"/>
      <c r="P94" s="154"/>
      <c r="Q94" s="154"/>
      <c r="R94" s="154"/>
      <c r="S94" s="154"/>
      <c r="T94" s="154"/>
      <c r="U94" s="154"/>
      <c r="V94" s="154"/>
    </row>
    <row r="95" spans="1:22" ht="15" x14ac:dyDescent="0.2">
      <c r="A95" s="154"/>
      <c r="B95" s="361"/>
      <c r="C95" s="361"/>
      <c r="D95" s="361"/>
      <c r="E95" s="361"/>
      <c r="F95" s="361"/>
      <c r="G95" s="361"/>
      <c r="H95" s="361"/>
      <c r="I95" s="361"/>
      <c r="J95" s="361"/>
      <c r="K95" s="361"/>
      <c r="L95" s="154"/>
      <c r="M95" s="154"/>
      <c r="N95" s="154"/>
      <c r="O95" s="154"/>
      <c r="P95" s="154"/>
      <c r="Q95" s="154"/>
      <c r="R95" s="154"/>
      <c r="S95" s="154"/>
      <c r="T95" s="154"/>
      <c r="U95" s="154"/>
      <c r="V95" s="154"/>
    </row>
    <row r="96" spans="1:22" ht="15" x14ac:dyDescent="0.2">
      <c r="A96" s="154"/>
      <c r="B96" s="361"/>
      <c r="C96" s="361"/>
      <c r="D96" s="361"/>
      <c r="E96" s="361"/>
      <c r="F96" s="361"/>
      <c r="G96" s="361"/>
      <c r="H96" s="361"/>
      <c r="I96" s="361"/>
      <c r="J96" s="361"/>
      <c r="K96" s="361"/>
      <c r="L96" s="154"/>
      <c r="M96" s="154"/>
      <c r="N96" s="154"/>
      <c r="O96" s="154"/>
      <c r="P96" s="154"/>
      <c r="Q96" s="154"/>
      <c r="R96" s="154"/>
      <c r="S96" s="154"/>
      <c r="T96" s="154"/>
      <c r="U96" s="154"/>
      <c r="V96" s="154"/>
    </row>
    <row r="97" spans="1:22" ht="15" x14ac:dyDescent="0.2">
      <c r="A97" s="154"/>
      <c r="B97" s="361"/>
      <c r="C97" s="361"/>
      <c r="D97" s="361"/>
      <c r="E97" s="361"/>
      <c r="F97" s="361"/>
      <c r="G97" s="361"/>
      <c r="H97" s="361"/>
      <c r="I97" s="361"/>
      <c r="J97" s="361"/>
      <c r="K97" s="361"/>
      <c r="L97" s="154"/>
      <c r="M97" s="154"/>
      <c r="N97" s="154"/>
      <c r="O97" s="154"/>
      <c r="P97" s="154"/>
      <c r="Q97" s="154"/>
      <c r="R97" s="154"/>
      <c r="S97" s="154"/>
      <c r="T97" s="154"/>
      <c r="U97" s="154"/>
      <c r="V97" s="154"/>
    </row>
    <row r="98" spans="1:22" ht="15" x14ac:dyDescent="0.2">
      <c r="A98" s="154"/>
      <c r="B98" s="361"/>
      <c r="C98" s="361"/>
      <c r="D98" s="361"/>
      <c r="E98" s="361"/>
      <c r="F98" s="361"/>
      <c r="G98" s="361"/>
      <c r="H98" s="361"/>
      <c r="I98" s="361"/>
      <c r="J98" s="361"/>
      <c r="K98" s="361"/>
      <c r="L98" s="154"/>
      <c r="M98" s="154"/>
      <c r="N98" s="154"/>
      <c r="O98" s="154"/>
      <c r="P98" s="154"/>
      <c r="Q98" s="154"/>
      <c r="R98" s="154"/>
      <c r="S98" s="154"/>
      <c r="T98" s="154"/>
      <c r="U98" s="154"/>
      <c r="V98" s="154"/>
    </row>
    <row r="99" spans="1:22" x14ac:dyDescent="0.2">
      <c r="L99" s="154"/>
      <c r="M99" s="154"/>
      <c r="N99" s="154"/>
      <c r="O99" s="154"/>
      <c r="P99" s="154"/>
      <c r="Q99" s="154"/>
      <c r="R99" s="154"/>
      <c r="S99" s="154"/>
      <c r="T99" s="154"/>
      <c r="U99" s="154"/>
      <c r="V99" s="154"/>
    </row>
  </sheetData>
  <mergeCells count="59">
    <mergeCell ref="B96:K96"/>
    <mergeCell ref="B97:K97"/>
    <mergeCell ref="B98:K98"/>
    <mergeCell ref="B90:K90"/>
    <mergeCell ref="B91:K91"/>
    <mergeCell ref="B92:K92"/>
    <mergeCell ref="B93:K93"/>
    <mergeCell ref="B94:K94"/>
    <mergeCell ref="B95:K95"/>
    <mergeCell ref="A28:A32"/>
    <mergeCell ref="B28:K32"/>
    <mergeCell ref="B34:K34"/>
    <mergeCell ref="B84:K84"/>
    <mergeCell ref="B71:K71"/>
    <mergeCell ref="B72:K72"/>
    <mergeCell ref="B81:K81"/>
    <mergeCell ref="B82:K82"/>
    <mergeCell ref="B83:K83"/>
    <mergeCell ref="B66:K70"/>
    <mergeCell ref="B60:K60"/>
    <mergeCell ref="B61:K61"/>
    <mergeCell ref="B62:K62"/>
    <mergeCell ref="B63:K63"/>
    <mergeCell ref="B64:K64"/>
    <mergeCell ref="B85:K85"/>
    <mergeCell ref="B86:K86"/>
    <mergeCell ref="B87:K87"/>
    <mergeCell ref="B88:K88"/>
    <mergeCell ref="B89:K89"/>
    <mergeCell ref="B15:K15"/>
    <mergeCell ref="B65:K65"/>
    <mergeCell ref="B49:K49"/>
    <mergeCell ref="B46:K48"/>
    <mergeCell ref="B33:K33"/>
    <mergeCell ref="B27:K27"/>
    <mergeCell ref="B23:K23"/>
    <mergeCell ref="B24:K26"/>
    <mergeCell ref="B22:K22"/>
    <mergeCell ref="B16:K16"/>
    <mergeCell ref="B17:K17"/>
    <mergeCell ref="B18:K18"/>
    <mergeCell ref="B19:K19"/>
    <mergeCell ref="B20:K20"/>
    <mergeCell ref="B21:K21"/>
    <mergeCell ref="B10:K10"/>
    <mergeCell ref="B11:K11"/>
    <mergeCell ref="B12:K12"/>
    <mergeCell ref="B13:K13"/>
    <mergeCell ref="B14:K14"/>
    <mergeCell ref="B7:K7"/>
    <mergeCell ref="B8:K8"/>
    <mergeCell ref="B9:K9"/>
    <mergeCell ref="B3:K3"/>
    <mergeCell ref="B5:K5"/>
    <mergeCell ref="B1:C2"/>
    <mergeCell ref="D1:I2"/>
    <mergeCell ref="B4:K4"/>
    <mergeCell ref="J1:K2"/>
    <mergeCell ref="B6:K6"/>
  </mergeCells>
  <conditionalFormatting sqref="J1">
    <cfRule type="cellIs" dxfId="85" priority="1" operator="equal">
      <formula>"INEXISTENTE"</formula>
    </cfRule>
    <cfRule type="cellIs" dxfId="84" priority="2" operator="equal">
      <formula>"INADECUADO"</formula>
    </cfRule>
    <cfRule type="cellIs" dxfId="83" priority="3" operator="equal">
      <formula>"PARCIALMENTE ADECUADO"</formula>
    </cfRule>
    <cfRule type="cellIs" dxfId="82" priority="4" operator="equal">
      <formula>"ADECUADO"</formula>
    </cfRule>
    <cfRule type="cellIs" dxfId="81" priority="5" operator="equal">
      <formula>"ERROR"</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4" tint="-0.249977111117893"/>
  </sheetPr>
  <dimension ref="A1:JD63"/>
  <sheetViews>
    <sheetView showGridLines="0" tabSelected="1" topLeftCell="A34" zoomScale="85" zoomScaleNormal="85" workbookViewId="0">
      <selection activeCell="C37" sqref="C37"/>
    </sheetView>
  </sheetViews>
  <sheetFormatPr baseColWidth="10" defaultColWidth="11.42578125" defaultRowHeight="15" x14ac:dyDescent="0.25"/>
  <cols>
    <col min="1" max="1" width="11.42578125" style="48" customWidth="1"/>
    <col min="2" max="2" width="32.42578125" style="48" customWidth="1"/>
    <col min="3" max="3" width="39.42578125" style="48" customWidth="1"/>
    <col min="4" max="4" width="42.7109375" style="48" customWidth="1"/>
    <col min="5" max="5" width="45.85546875" style="48" customWidth="1"/>
    <col min="6" max="6" width="40.7109375" style="48" customWidth="1"/>
    <col min="7" max="7" width="33.5703125" style="48" customWidth="1"/>
    <col min="8" max="10" width="28.7109375" style="48" customWidth="1"/>
    <col min="11" max="11" width="31.42578125" style="48" customWidth="1"/>
    <col min="12" max="14" width="28.7109375" style="48" customWidth="1"/>
    <col min="15" max="15" width="22.42578125" style="47" customWidth="1"/>
    <col min="16" max="17" width="22.42578125" style="47" hidden="1" customWidth="1"/>
    <col min="18" max="18" width="24.7109375" style="47" customWidth="1"/>
    <col min="19" max="19" width="15.85546875" style="48" customWidth="1"/>
    <col min="20" max="20" width="24.42578125" style="48" bestFit="1" customWidth="1"/>
    <col min="21" max="21" width="14.85546875" style="48" customWidth="1"/>
    <col min="22" max="22" width="16.42578125" style="48" customWidth="1"/>
    <col min="23" max="23" width="7.85546875" style="48" customWidth="1"/>
    <col min="24" max="24" width="23.28515625" style="48" customWidth="1"/>
    <col min="25" max="25" width="7.85546875" style="48" customWidth="1"/>
    <col min="26" max="16384" width="11.42578125" style="48"/>
  </cols>
  <sheetData>
    <row r="1" spans="1:264" s="47" customFormat="1" ht="46.5" customHeight="1" x14ac:dyDescent="0.25">
      <c r="B1" s="391"/>
      <c r="C1" s="391"/>
      <c r="D1" s="392" t="s">
        <v>59</v>
      </c>
      <c r="E1" s="392"/>
      <c r="F1" s="392"/>
      <c r="G1" s="392"/>
      <c r="H1" s="392"/>
      <c r="I1" s="392"/>
      <c r="J1" s="376" t="s">
        <v>263</v>
      </c>
      <c r="K1" s="376"/>
    </row>
    <row r="2" spans="1:264" s="45" customFormat="1" ht="34.5" customHeight="1" x14ac:dyDescent="0.25">
      <c r="B2" s="391"/>
      <c r="C2" s="391"/>
      <c r="D2" s="392"/>
      <c r="E2" s="392"/>
      <c r="F2" s="392"/>
      <c r="G2" s="392"/>
      <c r="H2" s="392"/>
      <c r="I2" s="392"/>
      <c r="J2" s="390" t="s">
        <v>522</v>
      </c>
      <c r="K2" s="390"/>
    </row>
    <row r="3" spans="1:264" s="45" customFormat="1" ht="13.5" customHeight="1" x14ac:dyDescent="0.25">
      <c r="B3" s="50"/>
      <c r="C3" s="51"/>
      <c r="D3" s="51"/>
      <c r="E3" s="52"/>
      <c r="F3" s="52"/>
    </row>
    <row r="4" spans="1:264" s="47" customFormat="1" ht="17.25" customHeight="1" x14ac:dyDescent="0.25">
      <c r="B4" s="64" t="s">
        <v>60</v>
      </c>
      <c r="C4" s="58"/>
      <c r="D4" s="409" t="str">
        <f>+'Instrumento de Planeación'!B5</f>
        <v xml:space="preserve">140000 - DIRECCIÓN SECTOR EDUCACIÓN </v>
      </c>
      <c r="E4" s="409"/>
      <c r="F4" s="409"/>
      <c r="G4" s="58"/>
      <c r="H4" s="65"/>
      <c r="I4" s="58"/>
      <c r="J4" s="61"/>
      <c r="K4" s="58"/>
      <c r="L4" s="58"/>
      <c r="M4" s="58"/>
      <c r="N4" s="58"/>
    </row>
    <row r="5" spans="1:264" s="45" customFormat="1" x14ac:dyDescent="0.25">
      <c r="B5" s="65" t="s">
        <v>61</v>
      </c>
      <c r="C5" s="58"/>
      <c r="D5" s="410" t="str">
        <f>+'Instrumento de Planeación'!B4</f>
        <v>112 - Secretaría de Educación del Distrito – SED - Fondos de Servicios Educativos de los Colegios e Instituciones adscritas a la Secretaría de Educación del Distrito</v>
      </c>
      <c r="E5" s="410"/>
      <c r="F5" s="410"/>
      <c r="G5" s="58"/>
      <c r="H5" s="66" t="s">
        <v>62</v>
      </c>
      <c r="I5" s="403" t="str">
        <f>+'Instrumento de Planeación'!B6</f>
        <v>Casas refugio</v>
      </c>
      <c r="J5" s="403"/>
      <c r="K5" s="58"/>
      <c r="L5" s="58"/>
      <c r="M5" s="58"/>
      <c r="N5" s="58"/>
    </row>
    <row r="6" spans="1:264" s="45" customFormat="1" x14ac:dyDescent="0.25">
      <c r="B6" s="235" t="s">
        <v>511</v>
      </c>
      <c r="C6" s="222"/>
      <c r="D6" s="410">
        <f>+'Instrumento de Planeación'!B7</f>
        <v>2024</v>
      </c>
      <c r="E6" s="410"/>
      <c r="F6" s="410"/>
      <c r="G6" s="58"/>
      <c r="H6" s="66" t="s">
        <v>63</v>
      </c>
      <c r="I6" s="404">
        <f>+'Instrumento de Planeación'!B8</f>
        <v>2023</v>
      </c>
      <c r="J6" s="404"/>
      <c r="K6" s="58"/>
      <c r="L6" s="58"/>
      <c r="M6" s="58"/>
      <c r="N6" s="58"/>
    </row>
    <row r="7" spans="1:264" s="45" customFormat="1" x14ac:dyDescent="0.25">
      <c r="B7" s="65" t="s">
        <v>1</v>
      </c>
      <c r="C7" s="223"/>
      <c r="D7" s="410">
        <f>+'Instrumento de Planeación'!F7</f>
        <v>55</v>
      </c>
      <c r="E7" s="410"/>
      <c r="F7" s="410"/>
      <c r="G7" s="58"/>
      <c r="H7" s="66" t="s">
        <v>64</v>
      </c>
      <c r="I7" s="404" t="str">
        <f>+'Instrumento de Planeación'!B10</f>
        <v>Pedro Paramo</v>
      </c>
      <c r="J7" s="404"/>
      <c r="K7" s="58"/>
      <c r="L7" s="58"/>
      <c r="M7" s="58"/>
      <c r="N7" s="58"/>
    </row>
    <row r="8" spans="1:264" s="45" customFormat="1" x14ac:dyDescent="0.25">
      <c r="B8" s="65" t="s">
        <v>6</v>
      </c>
      <c r="C8" s="223"/>
      <c r="D8" s="411">
        <f>+'Instrumento de Planeación'!B9</f>
        <v>45585</v>
      </c>
      <c r="E8" s="410"/>
      <c r="F8" s="410"/>
      <c r="G8" s="58"/>
      <c r="H8" s="66" t="s">
        <v>65</v>
      </c>
      <c r="I8" s="405">
        <f>+'Instrumento de Planeación'!F8</f>
        <v>45590</v>
      </c>
      <c r="J8" s="404"/>
      <c r="K8" s="58"/>
      <c r="L8" s="58"/>
      <c r="M8" s="58"/>
      <c r="N8" s="58"/>
    </row>
    <row r="9" spans="1:264" s="47" customFormat="1" ht="13.9" customHeight="1" x14ac:dyDescent="0.25">
      <c r="B9" s="58"/>
      <c r="C9" s="58"/>
      <c r="D9" s="58"/>
      <c r="E9" s="62"/>
      <c r="F9" s="58"/>
      <c r="G9" s="58"/>
      <c r="H9" s="58"/>
      <c r="I9" s="61"/>
      <c r="J9" s="61"/>
      <c r="K9" s="58"/>
      <c r="L9" s="58"/>
      <c r="M9" s="58"/>
      <c r="N9" s="58"/>
    </row>
    <row r="10" spans="1:264" x14ac:dyDescent="0.25">
      <c r="B10" s="59"/>
      <c r="C10" s="59"/>
      <c r="D10" s="59"/>
      <c r="E10" s="58"/>
      <c r="F10" s="58"/>
      <c r="G10" s="58"/>
      <c r="H10" s="58"/>
      <c r="I10" s="58"/>
      <c r="J10" s="59"/>
      <c r="K10" s="58"/>
      <c r="L10" s="58"/>
      <c r="M10" s="58"/>
      <c r="N10" s="58"/>
    </row>
    <row r="11" spans="1:264" x14ac:dyDescent="0.25">
      <c r="A11" s="47"/>
      <c r="B11" s="419" t="s">
        <v>66</v>
      </c>
      <c r="C11" s="419"/>
      <c r="D11" s="419"/>
      <c r="E11" s="419"/>
      <c r="F11" s="419"/>
      <c r="G11" s="419"/>
      <c r="H11" s="419"/>
      <c r="I11" s="419"/>
      <c r="J11" s="419"/>
      <c r="K11" s="419"/>
      <c r="L11" s="58"/>
      <c r="M11" s="58"/>
      <c r="N11" s="58"/>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c r="IW11" s="47"/>
      <c r="IX11" s="47"/>
      <c r="IY11" s="47"/>
      <c r="IZ11" s="47"/>
      <c r="JA11" s="47"/>
      <c r="JB11" s="47"/>
    </row>
    <row r="12" spans="1:264" ht="76.5" customHeight="1" thickBot="1" x14ac:dyDescent="0.3">
      <c r="A12" s="47"/>
      <c r="B12" s="420" t="s">
        <v>67</v>
      </c>
      <c r="C12" s="420"/>
      <c r="D12" s="420"/>
      <c r="E12" s="420"/>
      <c r="F12" s="420"/>
      <c r="G12" s="420"/>
      <c r="H12" s="420"/>
      <c r="I12" s="420"/>
      <c r="J12" s="420"/>
      <c r="K12" s="53"/>
      <c r="L12" s="58"/>
      <c r="M12" s="58"/>
      <c r="N12" s="58"/>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c r="IV12" s="47"/>
      <c r="IW12" s="47"/>
      <c r="IX12" s="47"/>
      <c r="IY12" s="47"/>
      <c r="IZ12" s="47"/>
      <c r="JA12" s="47"/>
      <c r="JB12" s="47"/>
    </row>
    <row r="13" spans="1:264" ht="20.25" customHeight="1" thickBot="1" x14ac:dyDescent="0.3">
      <c r="A13" s="47"/>
      <c r="B13" s="377" t="s">
        <v>68</v>
      </c>
      <c r="C13" s="378"/>
      <c r="D13" s="378"/>
      <c r="E13" s="378"/>
      <c r="F13" s="379"/>
      <c r="G13" s="58"/>
      <c r="H13" s="58"/>
      <c r="I13" s="58"/>
      <c r="J13" s="58"/>
      <c r="K13" s="58"/>
      <c r="L13" s="58"/>
      <c r="M13" s="58"/>
      <c r="N13" s="58"/>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c r="IU13" s="47"/>
      <c r="IV13" s="47"/>
      <c r="IW13" s="47"/>
      <c r="IX13" s="47"/>
      <c r="IY13" s="47"/>
      <c r="IZ13" s="47"/>
      <c r="JA13" s="47"/>
      <c r="JB13" s="47"/>
      <c r="JC13" s="47"/>
      <c r="JD13" s="47"/>
    </row>
    <row r="14" spans="1:264" ht="20.25" customHeight="1" thickBot="1" x14ac:dyDescent="0.3">
      <c r="A14" s="47"/>
      <c r="B14" s="224" t="s">
        <v>69</v>
      </c>
      <c r="C14" s="120" t="s">
        <v>70</v>
      </c>
      <c r="D14" s="121" t="s">
        <v>71</v>
      </c>
      <c r="E14" s="121" t="s">
        <v>72</v>
      </c>
      <c r="F14" s="122" t="s">
        <v>73</v>
      </c>
      <c r="G14" s="58"/>
      <c r="H14" s="58"/>
      <c r="I14" s="58"/>
      <c r="J14" s="58"/>
      <c r="K14" s="58"/>
      <c r="L14" s="58"/>
      <c r="M14" s="58"/>
      <c r="N14" s="58"/>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c r="IU14" s="47"/>
      <c r="IV14" s="47"/>
      <c r="IW14" s="47"/>
      <c r="IX14" s="47"/>
      <c r="IY14" s="47"/>
      <c r="IZ14" s="47"/>
      <c r="JA14" s="47"/>
      <c r="JB14" s="47"/>
      <c r="JC14" s="47"/>
      <c r="JD14" s="47"/>
    </row>
    <row r="15" spans="1:264" ht="20.25" customHeight="1" thickBot="1" x14ac:dyDescent="0.3">
      <c r="A15" s="47"/>
      <c r="B15" s="225" t="s">
        <v>74</v>
      </c>
      <c r="C15" s="69" t="str">
        <f>VLOOKUP(C14,tablas!$I$27:$L$30,4,0)</f>
        <v>Entre &gt; 15% y &lt;= 25%</v>
      </c>
      <c r="D15" s="70" t="str">
        <f>VLOOKUP(D14,tablas!$I$27:$L$30,4,0)</f>
        <v>Entre &gt; 10% y &lt;= 15%</v>
      </c>
      <c r="E15" s="70" t="str">
        <f>VLOOKUP(E14,tablas!$I$27:$L$30,4,0)</f>
        <v>Entre &gt; 5% y &lt;= 10%</v>
      </c>
      <c r="F15" s="71" t="str">
        <f>VLOOKUP(F14,tablas!$I$27:$L$30,4,0)</f>
        <v>Entre &gt; 1% y &lt;= 5%</v>
      </c>
      <c r="G15" s="58"/>
      <c r="H15" s="58"/>
      <c r="I15" s="58"/>
      <c r="J15" s="58"/>
      <c r="K15" s="58"/>
      <c r="L15" s="58"/>
      <c r="M15" s="58"/>
      <c r="N15" s="58"/>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c r="IW15" s="47"/>
      <c r="IX15" s="47"/>
      <c r="IY15" s="47"/>
      <c r="IZ15" s="47"/>
      <c r="JA15" s="47"/>
      <c r="JB15" s="47"/>
    </row>
    <row r="16" spans="1:264" ht="20.25" customHeight="1" thickBot="1" x14ac:dyDescent="0.3">
      <c r="A16" s="47"/>
      <c r="B16" s="47"/>
      <c r="C16" s="47"/>
      <c r="D16" s="47"/>
      <c r="E16" s="47"/>
      <c r="F16" s="47"/>
      <c r="G16" s="58"/>
      <c r="H16" s="58"/>
      <c r="I16" s="58"/>
      <c r="J16" s="58"/>
      <c r="K16" s="58"/>
      <c r="L16" s="58"/>
      <c r="M16" s="58"/>
      <c r="N16" s="58"/>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c r="IW16" s="47"/>
      <c r="IX16" s="47"/>
      <c r="IY16" s="47"/>
      <c r="IZ16" s="47"/>
      <c r="JA16" s="47"/>
      <c r="JB16" s="47"/>
    </row>
    <row r="17" spans="1:264" ht="30" customHeight="1" thickBot="1" x14ac:dyDescent="0.3">
      <c r="A17" s="47"/>
      <c r="B17" s="58"/>
      <c r="C17" s="385" t="s">
        <v>75</v>
      </c>
      <c r="D17" s="386"/>
      <c r="E17" s="386"/>
      <c r="F17" s="386"/>
      <c r="G17" s="386"/>
      <c r="H17" s="386"/>
      <c r="I17" s="386"/>
      <c r="J17" s="386"/>
      <c r="K17" s="386"/>
      <c r="L17" s="386"/>
      <c r="M17" s="386"/>
      <c r="N17" s="38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c r="IV17" s="47"/>
      <c r="IW17" s="47"/>
      <c r="IX17" s="47"/>
      <c r="IY17" s="47"/>
      <c r="IZ17" s="47"/>
      <c r="JA17" s="47"/>
      <c r="JB17" s="47"/>
      <c r="JC17" s="47"/>
      <c r="JD17" s="47"/>
    </row>
    <row r="18" spans="1:264" s="56" customFormat="1" ht="74.45" customHeight="1" thickBot="1" x14ac:dyDescent="0.3">
      <c r="B18" s="406" t="s">
        <v>76</v>
      </c>
      <c r="C18" s="81" t="s">
        <v>17</v>
      </c>
      <c r="D18" s="219" t="str">
        <f>+'Instrumento de Planeación'!B21</f>
        <v>OBJETIVO 1: Verificar la gestión de los recursos economicos entregados bajo el marco del PAE</v>
      </c>
      <c r="E18" s="219" t="str">
        <f>+'Instrumento de Planeación'!B29</f>
        <v>OBJETIVO 2: Evaluar la eficiencia y la eficacia de los sistemas institucionales para supervisar el estado en que la alimentación es entregada a los beneficiarios.</v>
      </c>
      <c r="F18" s="219" t="str">
        <f>+'Instrumento de Planeación'!B35</f>
        <v>OBJETIVO 3: Verificar que los productos y servicios recibidos cumplan con las especificaciones definidas, se encuentren en funcionamiento y hayan contribuido al fin para el cual fueron adquiridos.</v>
      </c>
      <c r="G18" s="219" t="str">
        <f>+'Instrumento de Planeación'!B41</f>
        <v>OBJETIVO 4</v>
      </c>
      <c r="H18" s="219" t="str">
        <f>+'Instrumento de Planeación'!B48</f>
        <v>OBJETIVO 5</v>
      </c>
      <c r="I18" s="219" t="s">
        <v>283</v>
      </c>
      <c r="J18" s="219" t="s">
        <v>284</v>
      </c>
      <c r="K18" s="219" t="s">
        <v>285</v>
      </c>
      <c r="L18" s="219" t="s">
        <v>286</v>
      </c>
      <c r="M18" s="219" t="s">
        <v>287</v>
      </c>
      <c r="N18" s="219" t="s">
        <v>288</v>
      </c>
      <c r="O18" s="57"/>
      <c r="P18" s="57"/>
      <c r="Q18" s="57"/>
      <c r="R18" s="57"/>
      <c r="S18" s="57"/>
      <c r="T18" s="57"/>
      <c r="U18" s="57"/>
      <c r="V18" s="57"/>
      <c r="W18" s="57"/>
      <c r="X18" s="57"/>
      <c r="Y18" s="57"/>
      <c r="Z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c r="IU18" s="57"/>
      <c r="IV18" s="57"/>
      <c r="IW18" s="57"/>
      <c r="IX18" s="57"/>
      <c r="IY18" s="57"/>
      <c r="IZ18" s="57"/>
      <c r="JA18" s="57"/>
      <c r="JB18" s="57"/>
    </row>
    <row r="19" spans="1:264" ht="46.9" customHeight="1" x14ac:dyDescent="0.25">
      <c r="A19" s="47"/>
      <c r="B19" s="407"/>
      <c r="C19" s="82" t="s">
        <v>491</v>
      </c>
      <c r="D19" s="123" t="s">
        <v>527</v>
      </c>
      <c r="E19" s="124" t="s">
        <v>540</v>
      </c>
      <c r="F19" s="124" t="s">
        <v>247</v>
      </c>
      <c r="G19" s="124" t="s">
        <v>248</v>
      </c>
      <c r="H19" s="124" t="s">
        <v>77</v>
      </c>
      <c r="I19" s="124" t="s">
        <v>78</v>
      </c>
      <c r="J19" s="124" t="s">
        <v>79</v>
      </c>
      <c r="K19" s="124" t="s">
        <v>80</v>
      </c>
      <c r="L19" s="124" t="s">
        <v>81</v>
      </c>
      <c r="M19" s="124" t="s">
        <v>82</v>
      </c>
      <c r="N19" s="125" t="s">
        <v>83</v>
      </c>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c r="IW19" s="47"/>
      <c r="IX19" s="47"/>
      <c r="IY19" s="47"/>
      <c r="IZ19" s="47"/>
      <c r="JA19" s="47"/>
      <c r="JB19" s="47"/>
    </row>
    <row r="20" spans="1:264" s="54" customFormat="1" ht="30" customHeight="1" x14ac:dyDescent="0.25">
      <c r="A20" s="47"/>
      <c r="B20" s="407"/>
      <c r="C20" s="83" t="s">
        <v>492</v>
      </c>
      <c r="D20" s="126" t="s">
        <v>84</v>
      </c>
      <c r="E20" s="127" t="s">
        <v>87</v>
      </c>
      <c r="F20" s="127" t="s">
        <v>234</v>
      </c>
      <c r="G20" s="127" t="s">
        <v>88</v>
      </c>
      <c r="H20" s="127" t="s">
        <v>115</v>
      </c>
      <c r="I20" s="127" t="s">
        <v>87</v>
      </c>
      <c r="J20" s="127"/>
      <c r="K20" s="127"/>
      <c r="L20" s="127"/>
      <c r="M20" s="127"/>
      <c r="N20" s="128" t="s">
        <v>234</v>
      </c>
      <c r="O20" s="55"/>
      <c r="P20" s="55"/>
      <c r="Q20" s="55"/>
      <c r="R20" s="55"/>
      <c r="S20" s="48"/>
      <c r="T20" s="47"/>
      <c r="U20" s="48"/>
      <c r="V20" s="47"/>
      <c r="W20" s="47"/>
      <c r="X20" s="47"/>
      <c r="Y20" s="47"/>
      <c r="Z20" s="47"/>
      <c r="AA20" s="47"/>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c r="IW20" s="55"/>
      <c r="IX20" s="55"/>
      <c r="IY20" s="55"/>
      <c r="IZ20" s="55"/>
      <c r="JA20" s="55"/>
      <c r="JB20" s="55"/>
    </row>
    <row r="21" spans="1:264" s="56" customFormat="1" ht="47.45" customHeight="1" x14ac:dyDescent="0.25">
      <c r="B21" s="407"/>
      <c r="C21" s="83" t="s">
        <v>244</v>
      </c>
      <c r="D21" s="127" t="s">
        <v>538</v>
      </c>
      <c r="E21" s="127" t="s">
        <v>530</v>
      </c>
      <c r="F21" s="127" t="s">
        <v>90</v>
      </c>
      <c r="G21" s="127" t="s">
        <v>91</v>
      </c>
      <c r="H21" s="127" t="s">
        <v>92</v>
      </c>
      <c r="I21" s="127" t="s">
        <v>249</v>
      </c>
      <c r="J21" s="127" t="s">
        <v>93</v>
      </c>
      <c r="K21" s="127" t="s">
        <v>94</v>
      </c>
      <c r="L21" s="127" t="s">
        <v>95</v>
      </c>
      <c r="M21" s="127" t="s">
        <v>96</v>
      </c>
      <c r="N21" s="128" t="s">
        <v>97</v>
      </c>
      <c r="O21" s="57"/>
      <c r="P21" s="57"/>
      <c r="Q21" s="57"/>
      <c r="R21" s="57"/>
      <c r="S21" s="57"/>
      <c r="T21" s="57"/>
      <c r="U21" s="57"/>
      <c r="V21" s="57"/>
      <c r="W21" s="57"/>
      <c r="X21" s="57"/>
      <c r="Y21" s="57"/>
      <c r="Z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c r="IR21" s="57"/>
      <c r="IS21" s="57"/>
      <c r="IT21" s="57"/>
      <c r="IU21" s="57"/>
      <c r="IV21" s="57"/>
      <c r="IW21" s="57"/>
      <c r="IX21" s="57"/>
      <c r="IY21" s="57"/>
      <c r="IZ21" s="57"/>
      <c r="JA21" s="57"/>
      <c r="JB21" s="57"/>
    </row>
    <row r="22" spans="1:264" s="56" customFormat="1" ht="30" customHeight="1" x14ac:dyDescent="0.25">
      <c r="B22" s="407"/>
      <c r="C22" s="83" t="s">
        <v>493</v>
      </c>
      <c r="D22" s="126" t="s">
        <v>141</v>
      </c>
      <c r="E22" s="127" t="s">
        <v>123</v>
      </c>
      <c r="F22" s="127" t="s">
        <v>136</v>
      </c>
      <c r="G22" s="127" t="s">
        <v>98</v>
      </c>
      <c r="H22" s="127" t="s">
        <v>136</v>
      </c>
      <c r="I22" s="127"/>
      <c r="J22" s="127"/>
      <c r="K22" s="127"/>
      <c r="L22" s="127"/>
      <c r="M22" s="127"/>
      <c r="N22" s="128" t="s">
        <v>123</v>
      </c>
      <c r="O22" s="57"/>
      <c r="P22" s="57"/>
      <c r="Q22" s="57"/>
      <c r="R22" s="57"/>
      <c r="S22" s="57"/>
      <c r="T22" s="57"/>
      <c r="U22" s="57"/>
      <c r="V22" s="57"/>
      <c r="W22" s="57"/>
      <c r="X22" s="57"/>
      <c r="Y22" s="57"/>
      <c r="Z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c r="IR22" s="57"/>
      <c r="IS22" s="57"/>
      <c r="IT22" s="57"/>
      <c r="IU22" s="57"/>
      <c r="IV22" s="57"/>
      <c r="IW22" s="57"/>
      <c r="IX22" s="57"/>
      <c r="IY22" s="57"/>
      <c r="IZ22" s="57"/>
      <c r="JA22" s="57"/>
      <c r="JB22" s="57"/>
    </row>
    <row r="23" spans="1:264" s="56" customFormat="1" ht="40.9" customHeight="1" thickBot="1" x14ac:dyDescent="0.3">
      <c r="B23" s="408"/>
      <c r="C23" s="84" t="s">
        <v>494</v>
      </c>
      <c r="D23" s="126" t="s">
        <v>525</v>
      </c>
      <c r="E23" s="126" t="s">
        <v>525</v>
      </c>
      <c r="F23" s="129"/>
      <c r="G23" s="129"/>
      <c r="H23" s="129"/>
      <c r="I23" s="129"/>
      <c r="J23" s="129"/>
      <c r="K23" s="129"/>
      <c r="L23" s="129"/>
      <c r="M23" s="129"/>
      <c r="N23" s="130"/>
      <c r="O23" s="57"/>
      <c r="P23" s="57"/>
      <c r="Q23" s="57"/>
      <c r="R23" s="57"/>
      <c r="S23" s="57"/>
      <c r="T23" s="57"/>
      <c r="U23" s="57"/>
      <c r="V23" s="57"/>
      <c r="W23" s="57"/>
      <c r="X23" s="57"/>
      <c r="Y23" s="57"/>
      <c r="Z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c r="IR23" s="57"/>
      <c r="IS23" s="57"/>
      <c r="IT23" s="57"/>
      <c r="IU23" s="57"/>
      <c r="IV23" s="57"/>
      <c r="IW23" s="57"/>
      <c r="IX23" s="57"/>
      <c r="IY23" s="57"/>
      <c r="IZ23" s="57"/>
      <c r="JA23" s="57"/>
      <c r="JB23" s="57"/>
    </row>
    <row r="24" spans="1:264" s="56" customFormat="1" ht="30" customHeight="1" x14ac:dyDescent="0.25">
      <c r="B24" s="380" t="s">
        <v>235</v>
      </c>
      <c r="C24" s="116" t="s">
        <v>495</v>
      </c>
      <c r="D24" s="131" t="s">
        <v>100</v>
      </c>
      <c r="E24" s="238" t="s">
        <v>101</v>
      </c>
      <c r="F24" s="132" t="s">
        <v>101</v>
      </c>
      <c r="G24" s="132" t="s">
        <v>101</v>
      </c>
      <c r="H24" s="132" t="s">
        <v>100</v>
      </c>
      <c r="I24" s="132" t="s">
        <v>100</v>
      </c>
      <c r="J24" s="132" t="s">
        <v>100</v>
      </c>
      <c r="K24" s="132" t="s">
        <v>100</v>
      </c>
      <c r="L24" s="132" t="s">
        <v>100</v>
      </c>
      <c r="M24" s="132" t="s">
        <v>101</v>
      </c>
      <c r="N24" s="133" t="s">
        <v>101</v>
      </c>
      <c r="O24" s="57"/>
      <c r="P24" s="57"/>
      <c r="Q24" s="57"/>
      <c r="R24" s="57"/>
      <c r="S24" s="57"/>
      <c r="T24" s="57"/>
      <c r="U24" s="57"/>
      <c r="V24" s="57"/>
      <c r="W24" s="57"/>
      <c r="X24" s="57"/>
      <c r="Y24" s="57"/>
      <c r="Z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c r="IU24" s="57"/>
      <c r="IV24" s="57"/>
      <c r="IW24" s="57"/>
      <c r="IX24" s="57"/>
      <c r="IY24" s="57"/>
      <c r="IZ24" s="57"/>
      <c r="JA24" s="57"/>
      <c r="JB24" s="57"/>
    </row>
    <row r="25" spans="1:264" s="56" customFormat="1" ht="48" customHeight="1" x14ac:dyDescent="0.25">
      <c r="B25" s="380"/>
      <c r="C25" s="117" t="s">
        <v>496</v>
      </c>
      <c r="D25" s="134" t="s">
        <v>541</v>
      </c>
      <c r="E25" s="135" t="s">
        <v>539</v>
      </c>
      <c r="F25" s="135"/>
      <c r="G25" s="135"/>
      <c r="H25" s="135"/>
      <c r="I25" s="135" t="s">
        <v>102</v>
      </c>
      <c r="J25" s="135"/>
      <c r="K25" s="135"/>
      <c r="L25" s="135"/>
      <c r="M25" s="135"/>
      <c r="N25" s="136"/>
      <c r="O25" s="57"/>
      <c r="P25" s="57"/>
      <c r="Q25" s="57"/>
      <c r="R25" s="57"/>
      <c r="S25" s="57"/>
      <c r="T25" s="57"/>
      <c r="U25" s="57"/>
      <c r="V25" s="57"/>
      <c r="W25" s="57"/>
      <c r="X25" s="57"/>
      <c r="Y25" s="57"/>
      <c r="Z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c r="IU25" s="57"/>
      <c r="IV25" s="57"/>
      <c r="IW25" s="57"/>
      <c r="IX25" s="57"/>
      <c r="IY25" s="57"/>
      <c r="IZ25" s="57"/>
      <c r="JA25" s="57"/>
      <c r="JB25" s="57"/>
    </row>
    <row r="26" spans="1:264" s="56" customFormat="1" ht="30" customHeight="1" x14ac:dyDescent="0.25">
      <c r="B26" s="380"/>
      <c r="C26" s="118" t="s">
        <v>497</v>
      </c>
      <c r="D26" s="263">
        <v>4752000000</v>
      </c>
      <c r="E26" s="264"/>
      <c r="F26" s="265">
        <v>100000</v>
      </c>
      <c r="G26" s="265">
        <v>1000</v>
      </c>
      <c r="H26" s="265">
        <v>700</v>
      </c>
      <c r="I26" s="265"/>
      <c r="J26" s="265"/>
      <c r="K26" s="265">
        <v>10000000</v>
      </c>
      <c r="L26" s="265">
        <v>100</v>
      </c>
      <c r="M26" s="265">
        <v>1000</v>
      </c>
      <c r="N26" s="262">
        <v>50000000</v>
      </c>
      <c r="O26" s="57"/>
      <c r="P26" s="57"/>
      <c r="Q26" s="57"/>
      <c r="R26" s="57"/>
      <c r="S26" s="57"/>
      <c r="T26" s="57"/>
      <c r="U26" s="57"/>
      <c r="V26" s="57"/>
      <c r="W26" s="57"/>
      <c r="X26" s="57"/>
      <c r="Y26" s="57"/>
      <c r="Z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c r="IG26" s="57"/>
      <c r="IH26" s="57"/>
      <c r="II26" s="57"/>
      <c r="IJ26" s="57"/>
      <c r="IK26" s="57"/>
      <c r="IL26" s="57"/>
      <c r="IM26" s="57"/>
      <c r="IN26" s="57"/>
      <c r="IO26" s="57"/>
      <c r="IP26" s="57"/>
      <c r="IQ26" s="57"/>
      <c r="IR26" s="57"/>
      <c r="IS26" s="57"/>
      <c r="IT26" s="57"/>
      <c r="IU26" s="57"/>
      <c r="IV26" s="57"/>
      <c r="IW26" s="57"/>
      <c r="IX26" s="57"/>
      <c r="IY26" s="57"/>
      <c r="IZ26" s="57"/>
      <c r="JA26" s="57"/>
      <c r="JB26" s="57"/>
    </row>
    <row r="27" spans="1:264" s="56" customFormat="1" ht="37.5" customHeight="1" x14ac:dyDescent="0.25">
      <c r="B27" s="380"/>
      <c r="C27" s="118" t="s">
        <v>498</v>
      </c>
      <c r="D27" s="137" t="s">
        <v>106</v>
      </c>
      <c r="E27" s="135" t="s">
        <v>134</v>
      </c>
      <c r="F27" s="135" t="s">
        <v>156</v>
      </c>
      <c r="G27" s="135" t="s">
        <v>156</v>
      </c>
      <c r="H27" s="135" t="s">
        <v>158</v>
      </c>
      <c r="I27" s="135" t="s">
        <v>106</v>
      </c>
      <c r="J27" s="135"/>
      <c r="K27" s="135"/>
      <c r="L27" s="135"/>
      <c r="M27" s="135"/>
      <c r="N27" s="136" t="s">
        <v>156</v>
      </c>
      <c r="O27" s="57"/>
      <c r="P27" s="57"/>
      <c r="Q27" s="57"/>
      <c r="R27" s="57"/>
      <c r="S27" s="57"/>
      <c r="T27" s="57"/>
      <c r="U27" s="57"/>
      <c r="V27" s="57"/>
      <c r="W27" s="57"/>
      <c r="X27" s="57"/>
      <c r="Y27" s="57"/>
      <c r="Z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c r="IA27" s="57"/>
      <c r="IB27" s="57"/>
      <c r="IC27" s="57"/>
      <c r="ID27" s="57"/>
      <c r="IE27" s="57"/>
      <c r="IF27" s="57"/>
      <c r="IG27" s="57"/>
      <c r="IH27" s="57"/>
      <c r="II27" s="57"/>
      <c r="IJ27" s="57"/>
      <c r="IK27" s="57"/>
      <c r="IL27" s="57"/>
      <c r="IM27" s="57"/>
      <c r="IN27" s="57"/>
      <c r="IO27" s="57"/>
      <c r="IP27" s="57"/>
      <c r="IQ27" s="57"/>
      <c r="IR27" s="57"/>
      <c r="IS27" s="57"/>
      <c r="IT27" s="57"/>
      <c r="IU27" s="57"/>
      <c r="IV27" s="57"/>
      <c r="IW27" s="57"/>
      <c r="IX27" s="57"/>
      <c r="IY27" s="57"/>
      <c r="IZ27" s="57"/>
      <c r="JA27" s="57"/>
      <c r="JB27" s="57"/>
    </row>
    <row r="28" spans="1:264" s="56" customFormat="1" ht="30" customHeight="1" x14ac:dyDescent="0.25">
      <c r="B28" s="380"/>
      <c r="C28" s="118" t="s">
        <v>499</v>
      </c>
      <c r="D28" s="73" t="s">
        <v>73</v>
      </c>
      <c r="E28" s="74" t="s">
        <v>72</v>
      </c>
      <c r="F28" s="74" t="s">
        <v>72</v>
      </c>
      <c r="G28" s="74" t="s">
        <v>73</v>
      </c>
      <c r="H28" s="74" t="s">
        <v>71</v>
      </c>
      <c r="I28" s="74" t="s">
        <v>71</v>
      </c>
      <c r="J28" s="74"/>
      <c r="K28" s="74" t="s">
        <v>72</v>
      </c>
      <c r="L28" s="74" t="s">
        <v>73</v>
      </c>
      <c r="M28" s="74" t="s">
        <v>70</v>
      </c>
      <c r="N28" s="75" t="s">
        <v>72</v>
      </c>
      <c r="O28" s="57"/>
      <c r="P28" s="57"/>
      <c r="Q28" s="57"/>
      <c r="R28" s="57"/>
      <c r="S28" s="57"/>
      <c r="T28" s="57"/>
      <c r="U28" s="57"/>
      <c r="V28" s="57"/>
      <c r="W28" s="57"/>
      <c r="X28" s="57"/>
      <c r="Y28" s="57"/>
      <c r="Z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c r="IK28" s="57"/>
      <c r="IL28" s="57"/>
      <c r="IM28" s="57"/>
      <c r="IN28" s="57"/>
      <c r="IO28" s="57"/>
      <c r="IP28" s="57"/>
      <c r="IQ28" s="57"/>
      <c r="IR28" s="57"/>
      <c r="IS28" s="57"/>
      <c r="IT28" s="57"/>
      <c r="IU28" s="57"/>
      <c r="IV28" s="57"/>
      <c r="IW28" s="57"/>
      <c r="IX28" s="57"/>
      <c r="IY28" s="57"/>
      <c r="IZ28" s="57"/>
      <c r="JA28" s="57"/>
      <c r="JB28" s="57"/>
    </row>
    <row r="29" spans="1:264" s="56" customFormat="1" ht="30" customHeight="1" x14ac:dyDescent="0.25">
      <c r="B29" s="380"/>
      <c r="C29" s="118" t="s">
        <v>513</v>
      </c>
      <c r="D29" s="72">
        <f>IFERROR(VLOOKUP(D28,tablas!$I$27:$L$30,2,0),"")</f>
        <v>0.01</v>
      </c>
      <c r="E29" s="67">
        <f>IFERROR(VLOOKUP(E28,tablas!$I$27:$L$30,2,0),"")</f>
        <v>5.0000999999999997E-2</v>
      </c>
      <c r="F29" s="67">
        <f>IFERROR(VLOOKUP(F28,tablas!$I$27:$L$30,2,0),"")</f>
        <v>5.0000999999999997E-2</v>
      </c>
      <c r="G29" s="67">
        <f>IFERROR(VLOOKUP(G28,tablas!$I$27:$L$30,2,0),"")</f>
        <v>0.01</v>
      </c>
      <c r="H29" s="67">
        <f>IFERROR(VLOOKUP(H28,tablas!$I$27:$L$30,2,0),"")</f>
        <v>0.10000100000000001</v>
      </c>
      <c r="I29" s="67">
        <f>IFERROR(VLOOKUP(I28,tablas!$I$27:$L$30,2,0),"")</f>
        <v>0.10000100000000001</v>
      </c>
      <c r="J29" s="67" t="str">
        <f>IFERROR(VLOOKUP(J28,tablas!$I$27:$L$30,2,0),"")</f>
        <v/>
      </c>
      <c r="K29" s="67">
        <f>IFERROR(VLOOKUP(K28,tablas!$I$27:$L$30,2,0),"")</f>
        <v>5.0000999999999997E-2</v>
      </c>
      <c r="L29" s="67">
        <f>IFERROR(VLOOKUP(L28,tablas!$I$27:$L$30,2,0),"")</f>
        <v>0.01</v>
      </c>
      <c r="M29" s="67">
        <f>IFERROR(VLOOKUP(M28,tablas!$I$27:$L$30,2,0),"")</f>
        <v>0.15001</v>
      </c>
      <c r="N29" s="68">
        <f>IFERROR(VLOOKUP(N28,tablas!$I$27:$L$30,2,0),"")</f>
        <v>5.0000999999999997E-2</v>
      </c>
      <c r="O29" s="57"/>
      <c r="P29" s="57"/>
      <c r="Q29" s="57"/>
      <c r="R29" s="57"/>
      <c r="S29" s="57"/>
      <c r="T29" s="57"/>
      <c r="U29" s="57"/>
      <c r="V29" s="57"/>
      <c r="W29" s="57"/>
      <c r="X29" s="57"/>
      <c r="Y29" s="57"/>
      <c r="Z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57"/>
      <c r="ID29" s="57"/>
      <c r="IE29" s="57"/>
      <c r="IF29" s="57"/>
      <c r="IG29" s="57"/>
      <c r="IH29" s="57"/>
      <c r="II29" s="57"/>
      <c r="IJ29" s="57"/>
      <c r="IK29" s="57"/>
      <c r="IL29" s="57"/>
      <c r="IM29" s="57"/>
      <c r="IN29" s="57"/>
      <c r="IO29" s="57"/>
      <c r="IP29" s="57"/>
      <c r="IQ29" s="57"/>
      <c r="IR29" s="57"/>
      <c r="IS29" s="57"/>
      <c r="IT29" s="57"/>
      <c r="IU29" s="57"/>
      <c r="IV29" s="57"/>
      <c r="IW29" s="57"/>
      <c r="IX29" s="57"/>
      <c r="IY29" s="57"/>
      <c r="IZ29" s="57"/>
      <c r="JA29" s="57"/>
      <c r="JB29" s="57"/>
    </row>
    <row r="30" spans="1:264" s="56" customFormat="1" ht="30" customHeight="1" x14ac:dyDescent="0.25">
      <c r="B30" s="380"/>
      <c r="C30" s="118" t="s">
        <v>514</v>
      </c>
      <c r="D30" s="72">
        <f>IFERROR(VLOOKUP(D28,tablas!$I$27:$L$30,3,0),"")</f>
        <v>0.05</v>
      </c>
      <c r="E30" s="67">
        <f>IFERROR(VLOOKUP(E28,tablas!$I$27:$L$30,3,0),"")</f>
        <v>0.1</v>
      </c>
      <c r="F30" s="67">
        <f>IFERROR(VLOOKUP(F28,tablas!$I$27:$L$30,3,0),"")</f>
        <v>0.1</v>
      </c>
      <c r="G30" s="67">
        <f>IFERROR(VLOOKUP(G28,tablas!$I$27:$L$30,3,0),"")</f>
        <v>0.05</v>
      </c>
      <c r="H30" s="67">
        <f>IFERROR(VLOOKUP(H28,tablas!$I$27:$L$30,3,0),"")</f>
        <v>0.15</v>
      </c>
      <c r="I30" s="67">
        <f>IFERROR(VLOOKUP(I28,tablas!$I$27:$L$30,3,0),"")</f>
        <v>0.15</v>
      </c>
      <c r="J30" s="67" t="str">
        <f>IFERROR(VLOOKUP(J28,tablas!$I$27:$L$30,3,0),"")</f>
        <v/>
      </c>
      <c r="K30" s="67">
        <f>IFERROR(VLOOKUP(K28,tablas!$I$27:$L$30,3,0),"")</f>
        <v>0.1</v>
      </c>
      <c r="L30" s="67">
        <f>IFERROR(VLOOKUP(L28,tablas!$I$27:$L$30,3,0),"")</f>
        <v>0.05</v>
      </c>
      <c r="M30" s="67">
        <f>IFERROR(VLOOKUP(M28,tablas!$I$27:$L$30,3,0),"")</f>
        <v>0.25</v>
      </c>
      <c r="N30" s="68">
        <f>IFERROR(VLOOKUP(N28,tablas!$I$27:$L$30,3,0),"")</f>
        <v>0.1</v>
      </c>
      <c r="O30" s="57"/>
      <c r="P30" s="57"/>
      <c r="Q30" s="57"/>
      <c r="R30" s="57"/>
      <c r="S30" s="57"/>
      <c r="T30" s="57"/>
      <c r="U30" s="57"/>
      <c r="V30" s="57"/>
      <c r="W30" s="57"/>
      <c r="X30" s="57"/>
      <c r="Y30" s="57"/>
      <c r="Z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c r="IG30" s="57"/>
      <c r="IH30" s="57"/>
      <c r="II30" s="57"/>
      <c r="IJ30" s="57"/>
      <c r="IK30" s="57"/>
      <c r="IL30" s="57"/>
      <c r="IM30" s="57"/>
      <c r="IN30" s="57"/>
      <c r="IO30" s="57"/>
      <c r="IP30" s="57"/>
      <c r="IQ30" s="57"/>
      <c r="IR30" s="57"/>
      <c r="IS30" s="57"/>
      <c r="IT30" s="57"/>
      <c r="IU30" s="57"/>
      <c r="IV30" s="57"/>
      <c r="IW30" s="57"/>
      <c r="IX30" s="57"/>
      <c r="IY30" s="57"/>
      <c r="IZ30" s="57"/>
      <c r="JA30" s="57"/>
      <c r="JB30" s="57"/>
    </row>
    <row r="31" spans="1:264" s="56" customFormat="1" ht="30" customHeight="1" x14ac:dyDescent="0.25">
      <c r="B31" s="380"/>
      <c r="C31" s="203" t="s">
        <v>515</v>
      </c>
      <c r="D31" s="269">
        <v>0.04</v>
      </c>
      <c r="E31" s="271">
        <v>0.09</v>
      </c>
      <c r="F31" s="271">
        <v>0.06</v>
      </c>
      <c r="G31" s="271">
        <v>0.04</v>
      </c>
      <c r="H31" s="271">
        <v>0.11</v>
      </c>
      <c r="I31" s="271"/>
      <c r="J31" s="271"/>
      <c r="K31" s="271"/>
      <c r="L31" s="271"/>
      <c r="M31" s="271"/>
      <c r="N31" s="270">
        <v>0.08</v>
      </c>
      <c r="O31" s="57"/>
      <c r="P31" s="57"/>
      <c r="Q31" s="57"/>
      <c r="R31" s="57"/>
      <c r="S31" s="57"/>
      <c r="T31" s="57"/>
      <c r="U31" s="57"/>
      <c r="V31" s="57"/>
      <c r="W31" s="57"/>
      <c r="X31" s="57"/>
      <c r="Y31" s="57"/>
      <c r="Z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c r="HF31" s="57"/>
      <c r="HG31" s="57"/>
      <c r="HH31" s="57"/>
      <c r="HI31" s="57"/>
      <c r="HJ31" s="57"/>
      <c r="HK31" s="57"/>
      <c r="HL31" s="57"/>
      <c r="HM31" s="57"/>
      <c r="HN31" s="57"/>
      <c r="HO31" s="57"/>
      <c r="HP31" s="57"/>
      <c r="HQ31" s="57"/>
      <c r="HR31" s="57"/>
      <c r="HS31" s="57"/>
      <c r="HT31" s="57"/>
      <c r="HU31" s="57"/>
      <c r="HV31" s="57"/>
      <c r="HW31" s="57"/>
      <c r="HX31" s="57"/>
      <c r="HY31" s="57"/>
      <c r="HZ31" s="57"/>
      <c r="IA31" s="57"/>
      <c r="IB31" s="57"/>
      <c r="IC31" s="57"/>
      <c r="ID31" s="57"/>
      <c r="IE31" s="57"/>
      <c r="IF31" s="57"/>
      <c r="IG31" s="57"/>
      <c r="IH31" s="57"/>
      <c r="II31" s="57"/>
      <c r="IJ31" s="57"/>
      <c r="IK31" s="57"/>
      <c r="IL31" s="57"/>
      <c r="IM31" s="57"/>
      <c r="IN31" s="57"/>
      <c r="IO31" s="57"/>
      <c r="IP31" s="57"/>
      <c r="IQ31" s="57"/>
      <c r="IR31" s="57"/>
      <c r="IS31" s="57"/>
      <c r="IT31" s="57"/>
      <c r="IU31" s="57"/>
      <c r="IV31" s="57"/>
      <c r="IW31" s="57"/>
      <c r="IX31" s="57"/>
      <c r="IY31" s="57"/>
      <c r="IZ31" s="57"/>
      <c r="JA31" s="57"/>
      <c r="JB31" s="57"/>
    </row>
    <row r="32" spans="1:264" s="56" customFormat="1" ht="30" customHeight="1" thickBot="1" x14ac:dyDescent="0.3">
      <c r="B32" s="380"/>
      <c r="C32" s="215" t="s">
        <v>500</v>
      </c>
      <c r="D32" s="242">
        <f>IFERROR(IF(D24="Cuantitativa",D26*D31,"Solo Aplica para Cuantitativa"),"")</f>
        <v>190080000</v>
      </c>
      <c r="E32" s="241" t="str">
        <f t="shared" ref="E32:N32" si="0">IFERROR(IF(E24="Cuantitativa",E26*E31,"Solo Aplica para Cuantitativa"),"")</f>
        <v>Solo Aplica para Cuantitativa</v>
      </c>
      <c r="F32" s="214" t="str">
        <f t="shared" si="0"/>
        <v>Solo Aplica para Cuantitativa</v>
      </c>
      <c r="G32" s="214" t="str">
        <f t="shared" si="0"/>
        <v>Solo Aplica para Cuantitativa</v>
      </c>
      <c r="H32" s="214">
        <f t="shared" si="0"/>
        <v>77</v>
      </c>
      <c r="I32" s="214">
        <f t="shared" si="0"/>
        <v>0</v>
      </c>
      <c r="J32" s="214">
        <f t="shared" si="0"/>
        <v>0</v>
      </c>
      <c r="K32" s="214">
        <f t="shared" si="0"/>
        <v>0</v>
      </c>
      <c r="L32" s="214">
        <f t="shared" si="0"/>
        <v>0</v>
      </c>
      <c r="M32" s="214" t="str">
        <f t="shared" si="0"/>
        <v>Solo Aplica para Cuantitativa</v>
      </c>
      <c r="N32" s="214" t="str">
        <f t="shared" si="0"/>
        <v>Solo Aplica para Cuantitativa</v>
      </c>
      <c r="O32" s="232"/>
      <c r="P32" s="57"/>
      <c r="Q32" s="57"/>
      <c r="R32" s="57"/>
      <c r="S32" s="57"/>
      <c r="T32" s="57"/>
      <c r="U32" s="57"/>
      <c r="V32" s="57"/>
      <c r="W32" s="57"/>
      <c r="X32" s="57"/>
      <c r="Y32" s="57"/>
      <c r="Z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c r="HW32" s="57"/>
      <c r="HX32" s="57"/>
      <c r="HY32" s="57"/>
      <c r="HZ32" s="57"/>
      <c r="IA32" s="57"/>
      <c r="IB32" s="57"/>
      <c r="IC32" s="57"/>
      <c r="ID32" s="57"/>
      <c r="IE32" s="57"/>
      <c r="IF32" s="57"/>
      <c r="IG32" s="57"/>
      <c r="IH32" s="57"/>
      <c r="II32" s="57"/>
      <c r="IJ32" s="57"/>
      <c r="IK32" s="57"/>
      <c r="IL32" s="57"/>
      <c r="IM32" s="57"/>
      <c r="IN32" s="57"/>
      <c r="IO32" s="57"/>
      <c r="IP32" s="57"/>
      <c r="IQ32" s="57"/>
      <c r="IR32" s="57"/>
      <c r="IS32" s="57"/>
      <c r="IT32" s="57"/>
      <c r="IU32" s="57"/>
      <c r="IV32" s="57"/>
      <c r="IW32" s="57"/>
      <c r="IX32" s="57"/>
      <c r="IY32" s="57"/>
      <c r="IZ32" s="57"/>
      <c r="JA32" s="57"/>
      <c r="JB32" s="57"/>
    </row>
    <row r="33" spans="1:262" s="56" customFormat="1" ht="33" customHeight="1" x14ac:dyDescent="0.25">
      <c r="B33" s="427" t="s">
        <v>107</v>
      </c>
      <c r="C33" s="253" t="s">
        <v>501</v>
      </c>
      <c r="D33" s="200" t="s">
        <v>199</v>
      </c>
      <c r="E33" s="201" t="s">
        <v>212</v>
      </c>
      <c r="F33" s="201" t="s">
        <v>108</v>
      </c>
      <c r="G33" s="201" t="s">
        <v>211</v>
      </c>
      <c r="H33" s="201" t="s">
        <v>212</v>
      </c>
      <c r="I33" s="201" t="s">
        <v>199</v>
      </c>
      <c r="J33" s="201"/>
      <c r="K33" s="201"/>
      <c r="L33" s="201"/>
      <c r="M33" s="201"/>
      <c r="N33" s="202" t="s">
        <v>199</v>
      </c>
      <c r="O33" s="57"/>
      <c r="P33" s="57"/>
      <c r="Q33" s="57"/>
      <c r="R33" s="57"/>
      <c r="S33" s="57"/>
      <c r="T33" s="57"/>
      <c r="U33" s="57"/>
      <c r="V33" s="57"/>
      <c r="W33" s="57"/>
      <c r="X33" s="57"/>
      <c r="Y33" s="57"/>
      <c r="Z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c r="IA33" s="57"/>
      <c r="IB33" s="57"/>
      <c r="IC33" s="57"/>
      <c r="ID33" s="57"/>
      <c r="IE33" s="57"/>
      <c r="IF33" s="57"/>
      <c r="IG33" s="57"/>
      <c r="IH33" s="57"/>
      <c r="II33" s="57"/>
      <c r="IJ33" s="57"/>
      <c r="IK33" s="57"/>
      <c r="IL33" s="57"/>
      <c r="IM33" s="57"/>
      <c r="IN33" s="57"/>
      <c r="IO33" s="57"/>
      <c r="IP33" s="57"/>
      <c r="IQ33" s="57"/>
      <c r="IR33" s="57"/>
      <c r="IS33" s="57"/>
      <c r="IT33" s="57"/>
      <c r="IU33" s="57"/>
      <c r="IV33" s="57"/>
      <c r="IW33" s="57"/>
      <c r="IX33" s="57"/>
      <c r="IY33" s="57"/>
      <c r="IZ33" s="57"/>
      <c r="JA33" s="57"/>
      <c r="JB33" s="57"/>
    </row>
    <row r="34" spans="1:262" s="56" customFormat="1" ht="26.45" customHeight="1" x14ac:dyDescent="0.25">
      <c r="B34" s="428"/>
      <c r="C34" s="254" t="s">
        <v>502</v>
      </c>
      <c r="D34" s="180" t="s">
        <v>147</v>
      </c>
      <c r="E34" s="138" t="s">
        <v>112</v>
      </c>
      <c r="F34" s="138" t="s">
        <v>111</v>
      </c>
      <c r="G34" s="138" t="s">
        <v>139</v>
      </c>
      <c r="H34" s="138" t="s">
        <v>139</v>
      </c>
      <c r="I34" s="138" t="s">
        <v>122</v>
      </c>
      <c r="J34" s="138"/>
      <c r="K34" s="138"/>
      <c r="L34" s="138"/>
      <c r="M34" s="138"/>
      <c r="N34" s="139" t="s">
        <v>110</v>
      </c>
      <c r="O34" s="57"/>
      <c r="P34" s="57"/>
      <c r="Q34" s="57"/>
      <c r="R34" s="57"/>
      <c r="S34" s="57"/>
      <c r="T34" s="57"/>
      <c r="U34" s="57"/>
      <c r="V34" s="57"/>
      <c r="W34" s="57"/>
      <c r="X34" s="57"/>
      <c r="Y34" s="57"/>
      <c r="Z34" s="57"/>
    </row>
    <row r="35" spans="1:262" s="63" customFormat="1" ht="26.45" customHeight="1" x14ac:dyDescent="0.25">
      <c r="A35" s="168"/>
      <c r="B35" s="428"/>
      <c r="C35" s="254" t="s">
        <v>518</v>
      </c>
      <c r="D35" s="181" t="s">
        <v>271</v>
      </c>
      <c r="E35" s="181" t="s">
        <v>269</v>
      </c>
      <c r="F35" s="181" t="s">
        <v>270</v>
      </c>
      <c r="G35" s="181" t="s">
        <v>272</v>
      </c>
      <c r="H35" s="181" t="s">
        <v>270</v>
      </c>
      <c r="I35" s="181" t="s">
        <v>268</v>
      </c>
      <c r="J35" s="181"/>
      <c r="K35" s="181"/>
      <c r="L35" s="181"/>
      <c r="M35" s="181"/>
      <c r="N35" s="182" t="s">
        <v>271</v>
      </c>
      <c r="O35" s="222"/>
      <c r="P35" s="222"/>
      <c r="Q35" s="222"/>
      <c r="R35" s="222"/>
    </row>
    <row r="36" spans="1:262" s="239" customFormat="1" ht="46.9" customHeight="1" x14ac:dyDescent="0.25">
      <c r="B36" s="428"/>
      <c r="C36" s="254" t="s">
        <v>503</v>
      </c>
      <c r="D36" s="272">
        <v>145000000</v>
      </c>
      <c r="E36" s="261">
        <v>0.05</v>
      </c>
      <c r="F36" s="261">
        <v>0.05</v>
      </c>
      <c r="G36" s="261">
        <v>0.05</v>
      </c>
      <c r="H36" s="261">
        <v>0.05</v>
      </c>
      <c r="I36" s="261"/>
      <c r="J36" s="261"/>
      <c r="K36" s="261"/>
      <c r="L36" s="261"/>
      <c r="M36" s="261"/>
      <c r="N36" s="266">
        <v>7.0000000000000007E-2</v>
      </c>
      <c r="O36" s="267"/>
      <c r="P36" s="240"/>
      <c r="Q36" s="240"/>
      <c r="R36" s="240"/>
    </row>
    <row r="37" spans="1:262" s="56" customFormat="1" ht="50.45" customHeight="1" x14ac:dyDescent="0.25">
      <c r="B37" s="428"/>
      <c r="C37" s="254" t="s">
        <v>504</v>
      </c>
      <c r="D37" s="220">
        <f>IF(D36="","No Aplica",(IFERROR(IF(D24="Cuantitativa",D36/D26,"No Aplica para Cualitativa"),"")))</f>
        <v>3.0513468013468013E-2</v>
      </c>
      <c r="E37" s="220" t="str">
        <f t="shared" ref="E37:N37" si="1">IF(E36="","No Aplica",(IFERROR(IF(E24="Cuantitativa",E36/E26,"No Aplica para Cualitativa"),"")))</f>
        <v>No Aplica para Cualitativa</v>
      </c>
      <c r="F37" s="220" t="str">
        <f t="shared" si="1"/>
        <v>No Aplica para Cualitativa</v>
      </c>
      <c r="G37" s="220" t="str">
        <f t="shared" si="1"/>
        <v>No Aplica para Cualitativa</v>
      </c>
      <c r="H37" s="220">
        <f t="shared" si="1"/>
        <v>7.1428571428571434E-5</v>
      </c>
      <c r="I37" s="220" t="str">
        <f t="shared" si="1"/>
        <v>No Aplica</v>
      </c>
      <c r="J37" s="220" t="str">
        <f t="shared" si="1"/>
        <v>No Aplica</v>
      </c>
      <c r="K37" s="220" t="str">
        <f t="shared" si="1"/>
        <v>No Aplica</v>
      </c>
      <c r="L37" s="220" t="str">
        <f t="shared" si="1"/>
        <v>No Aplica</v>
      </c>
      <c r="M37" s="220" t="str">
        <f t="shared" si="1"/>
        <v>No Aplica</v>
      </c>
      <c r="N37" s="221" t="str">
        <f t="shared" si="1"/>
        <v>No Aplica para Cualitativa</v>
      </c>
      <c r="O37" s="57"/>
      <c r="P37" s="57"/>
      <c r="Q37" s="57"/>
      <c r="R37" s="57"/>
    </row>
    <row r="38" spans="1:262" s="56" customFormat="1" ht="23.45" hidden="1" customHeight="1" x14ac:dyDescent="0.25">
      <c r="B38" s="428"/>
      <c r="C38" s="255"/>
      <c r="D38" s="216">
        <f>IFERROR(VLOOKUP(D37,Tabla2118[],2,TRUE),"")</f>
        <v>0.97</v>
      </c>
      <c r="E38" s="216">
        <f>IFERROR(VLOOKUP(E37,Tabla2118[],2,TRUE),"")</f>
        <v>1</v>
      </c>
      <c r="F38" s="216">
        <f>IFERROR(VLOOKUP(F37,Tabla2118[],2,TRUE),"")</f>
        <v>1</v>
      </c>
      <c r="G38" s="216">
        <f>IFERROR(VLOOKUP(G37,Tabla2118[],2,TRUE),"")</f>
        <v>1</v>
      </c>
      <c r="H38" s="216">
        <f>IFERROR(VLOOKUP(H37,Tabla2118[],2,TRUE),"")</f>
        <v>1</v>
      </c>
      <c r="I38" s="216">
        <f>IFERROR(VLOOKUP(I37,Tabla2118[],2,TRUE),"")</f>
        <v>1</v>
      </c>
      <c r="J38" s="216">
        <f>IFERROR(VLOOKUP(J37,Tabla2118[],2,TRUE),"")</f>
        <v>1</v>
      </c>
      <c r="K38" s="216">
        <f>IFERROR(VLOOKUP(K37,Tabla2118[],2,TRUE),"")</f>
        <v>1</v>
      </c>
      <c r="L38" s="216">
        <f>IFERROR(VLOOKUP(L37,Tabla2118[],2,TRUE),"")</f>
        <v>1</v>
      </c>
      <c r="M38" s="216">
        <f>IFERROR(VLOOKUP(M37,Tabla2118[],2,TRUE),"")</f>
        <v>1</v>
      </c>
      <c r="N38" s="217">
        <f>IFERROR(VLOOKUP(N37,Tabla2118[],2,TRUE),"")</f>
        <v>1</v>
      </c>
      <c r="O38" s="57"/>
      <c r="P38" s="57"/>
      <c r="Q38" s="57"/>
      <c r="R38" s="57"/>
    </row>
    <row r="39" spans="1:262" s="63" customFormat="1" ht="18.600000000000001" hidden="1" customHeight="1" x14ac:dyDescent="0.25">
      <c r="A39" s="168"/>
      <c r="B39" s="428"/>
      <c r="C39" s="255"/>
      <c r="D39" s="218">
        <v>1</v>
      </c>
      <c r="E39" s="218">
        <v>1</v>
      </c>
      <c r="F39" s="218">
        <v>1</v>
      </c>
      <c r="G39" s="218">
        <v>1</v>
      </c>
      <c r="H39" s="218">
        <v>1</v>
      </c>
      <c r="I39" s="218">
        <v>1</v>
      </c>
      <c r="J39" s="218">
        <v>1</v>
      </c>
      <c r="K39" s="218">
        <v>1</v>
      </c>
      <c r="L39" s="218">
        <v>1</v>
      </c>
      <c r="M39" s="218">
        <v>1</v>
      </c>
      <c r="N39" s="183">
        <v>1</v>
      </c>
      <c r="O39" s="222"/>
      <c r="P39" s="222"/>
      <c r="Q39" s="222"/>
      <c r="R39" s="222"/>
    </row>
    <row r="40" spans="1:262" s="63" customFormat="1" ht="28.9" hidden="1" customHeight="1" x14ac:dyDescent="0.25">
      <c r="A40" s="168"/>
      <c r="B40" s="428"/>
      <c r="C40" s="255"/>
      <c r="D40" s="218">
        <f t="shared" ref="D40:N40" si="2">IF(D36="","100%",)</f>
        <v>0</v>
      </c>
      <c r="E40" s="218">
        <f t="shared" si="2"/>
        <v>0</v>
      </c>
      <c r="F40" s="218">
        <f t="shared" si="2"/>
        <v>0</v>
      </c>
      <c r="G40" s="218">
        <f t="shared" si="2"/>
        <v>0</v>
      </c>
      <c r="H40" s="218">
        <f t="shared" si="2"/>
        <v>0</v>
      </c>
      <c r="I40" s="218" t="str">
        <f t="shared" si="2"/>
        <v>100%</v>
      </c>
      <c r="J40" s="218" t="str">
        <f t="shared" si="2"/>
        <v>100%</v>
      </c>
      <c r="K40" s="218" t="str">
        <f t="shared" si="2"/>
        <v>100%</v>
      </c>
      <c r="L40" s="218" t="str">
        <f t="shared" si="2"/>
        <v>100%</v>
      </c>
      <c r="M40" s="218" t="str">
        <f t="shared" si="2"/>
        <v>100%</v>
      </c>
      <c r="N40" s="183">
        <f t="shared" si="2"/>
        <v>0</v>
      </c>
      <c r="O40" s="222"/>
      <c r="P40" s="222"/>
      <c r="Q40" s="222"/>
      <c r="R40" s="222"/>
    </row>
    <row r="41" spans="1:262" s="63" customFormat="1" ht="38.450000000000003" customHeight="1" x14ac:dyDescent="0.25">
      <c r="A41" s="168"/>
      <c r="B41" s="428"/>
      <c r="C41" s="254" t="s">
        <v>505</v>
      </c>
      <c r="D41" s="184">
        <f>IF(AND(D40=""),"No Aplica",IF(D35=tablas!$F$72,D38-tablas!$G$72,IF(D35=tablas!$F$73,D38-tablas!$G$73,IF(D35=tablas!$F$74,D38-tablas!$G$74,IF(D35=tablas!$F$75,D38-tablas!$G$75,IF(D35=tablas!$F$76,D38-tablas!$G$76,IF(D35=tablas!$F$71,D38-tablas!$G$71,IF(D35=tablas!$F$70,D38-tablas!$G$70,IF(D35=tablas!$F$69,D38-tablas!$G$69,)))))))))</f>
        <v>0.82</v>
      </c>
      <c r="E41" s="184">
        <f>IF(AND(E40=""),"No Aplica",IF(E35=tablas!$F$72,E38-tablas!$G$72,IF(E35=tablas!$F$73,E38-tablas!$G$73,IF(E35=tablas!$F$74,E38-tablas!$G$74,IF(E35=tablas!$F$75,E38-tablas!$G$75,IF(E35=tablas!$F$76,E38-tablas!$G$76,IF(E35=tablas!$F$71,E38-tablas!$G$71,IF(E35=tablas!$F$70,E38-tablas!$G$70,IF(E35=tablas!$F$69,E38-tablas!$G$69,)))))))))</f>
        <v>0.85</v>
      </c>
      <c r="F41" s="184">
        <f>IF(AND(F40=""),"No Aplica",IF(F35=tablas!$F$72,F38-tablas!$F$72,IF(F35=tablas!$F$73,F38-tablas!$G$73,IF(F35=tablas!$F$74,F38-tablas!$G$74,IF(F35=tablas!$F$75,F38-tablas!$G$75,IF(F35=tablas!$F$76,F38-tablas!$G$76,IF(F35=tablas!$F$71,F38-tablas!$G$71,IF(F35=tablas!$F$70,F38-tablas!$G$70,IF(F35=tablas!$F$69,F38-tablas!$G$69,)))))))))</f>
        <v>0.85</v>
      </c>
      <c r="G41" s="184">
        <f>IF(AND(G40=""),"No Aplica",IF(G35=tablas!$F$72,G38-tablas!$F$72,IF(G35=tablas!$F$73,G38-tablas!$G$73,IF(G35=tablas!$F$74,G38-tablas!$G$74,IF(G35=tablas!$F$75,G38-tablas!$G$75,IF(G35=tablas!$F$76,G38-tablas!$G$76,IF(G35=tablas!$F$71,G38-tablas!$G$71,IF(G35=tablas!$F$70,G38-tablas!$G$70,IF(G35=tablas!$F$69,G38-tablas!$G$69,)))))))))</f>
        <v>0.85</v>
      </c>
      <c r="H41" s="184">
        <f>IF(AND(H40=""),"No Aplica",IF(H35=tablas!$F$72,H38-tablas!$F$72,IF(H35=tablas!$F$73,H38-tablas!$G$73,IF(H35=tablas!$F$74,H38-tablas!$G$74,IF(H35=tablas!$F$75,H38-tablas!$G$75,IF(H35=tablas!$F$76,H38-tablas!$G$76,IF(H35=tablas!$F$71,H38-tablas!$G$71,IF(H35=tablas!$F$70,H38-tablas!$G$70,IF(H35=tablas!$F$69,H38-tablas!$G$69,)))))))))</f>
        <v>0.85</v>
      </c>
      <c r="I41" s="184">
        <f>IF(AND(I40=""),"No Aplica",IF(I35=tablas!$F$72,I38-tablas!$F$72,IF(I35=tablas!$F$73,I38-tablas!$G$73,IF(I35=tablas!$F$74,I38-tablas!$G$74,IF(I35=tablas!$F$75,I38-tablas!$G$75,IF(I35=tablas!$F$76,I38-tablas!$G$76,IF(I35=tablas!$F$71,I38-tablas!$G$71,IF(I35=tablas!$F$70,I38-tablas!$G$70,IF(I35=tablas!$F$69,I38-tablas!$G$69,)))))))))</f>
        <v>0.85</v>
      </c>
      <c r="J41" s="184">
        <f>IF(AND(J40=""),"No Aplica",IF(J35=tablas!$F$72,J38-tablas!$F$72,IF(J35=tablas!$F$73,J38-tablas!$G$73,IF(J35=tablas!$F$74,J38-tablas!$G$74,IF(J35=tablas!$F$75,J38-tablas!$G$75,IF(J35=tablas!$F$76,J38-tablas!$G$76,IF(J35=tablas!$F$71,J38-tablas!$G$71,IF(J35=tablas!$F$70,J38-tablas!$G$70,IF(J35=tablas!$F$69,J38-tablas!$G$69,)))))))))</f>
        <v>0</v>
      </c>
      <c r="K41" s="184">
        <f>IF(AND(K40=""),"No Aplica",IF(K35=tablas!$F$72,K38-tablas!$F$72,IF(K35=tablas!$F$73,K38-tablas!$G$73,IF(K35=tablas!$F$74,K38-tablas!$G$74,IF(K35=tablas!$F$75,K38-tablas!$G$75,IF(K35=tablas!$F$76,K38-tablas!$G$76,IF(K35=tablas!$F$71,K38-tablas!$G$71,IF(K35=tablas!$F$70,K38-tablas!$G$70,IF(K35=tablas!$F$69,K38-tablas!$G$69,)))))))))</f>
        <v>0</v>
      </c>
      <c r="L41" s="184">
        <f>IF(AND(L40=""),"No Aplica",IF(L35=tablas!$F$72,L38-tablas!$F$72,IF(L35=tablas!$F$73,L38-tablas!$G$73,IF(L35=tablas!$F$74,L38-tablas!$G$74,IF(L35=tablas!$F$75,L38-tablas!$G$75,IF(L35=tablas!$F$76,L38-tablas!$G$76,IF(L35=tablas!$F$71,L38-tablas!$G$71,IF(L35=tablas!$F$70,L38-tablas!$G$70,IF(L35=tablas!$F$69,L38-tablas!$G$69,)))))))))</f>
        <v>0</v>
      </c>
      <c r="M41" s="184">
        <f>IF(AND(M40=""),"No Aplica",IF(M35=tablas!$F$72,M38-tablas!$F$72,IF(M35=tablas!$F$73,M38-tablas!$G$73,IF(M35=tablas!$F$74,M38-tablas!$G$74,IF(M35=tablas!$F$75,M38-tablas!$G$75,IF(M35=tablas!$F$76,M38-tablas!$G$76,IF(M35=tablas!$F$71,M38-tablas!$G$71,IF(M35=tablas!$F$70,M38-tablas!$G$70,IF(M35=tablas!$F$69,M38-tablas!$G$69,)))))))))</f>
        <v>0</v>
      </c>
      <c r="N41" s="204">
        <f>IF(AND(N40=""),"No Aplica",IF(N35=tablas!$F$72,N38-tablas!$F$72,IF(N35=tablas!$F$73,N38-tablas!$G$73,IF(N35=tablas!$F$74,N38-tablas!$G$74,IF(N35=tablas!$F$75,N38-tablas!$G$75,IF(N35=tablas!$F$76,N38-tablas!$G$76,IF(N35=tablas!$F$71,N38-tablas!$G$71,IF(N35=tablas!$F$70,N38-tablas!$G$70,IF(N35=tablas!$F$69,N38-tablas!$G$69,)))))))))</f>
        <v>0.85</v>
      </c>
      <c r="O41" s="222"/>
      <c r="P41" s="58"/>
      <c r="Q41" s="58"/>
      <c r="R41" s="222"/>
    </row>
    <row r="42" spans="1:262" s="63" customFormat="1" ht="31.5" customHeight="1" x14ac:dyDescent="0.25">
      <c r="A42" s="168"/>
      <c r="B42" s="428"/>
      <c r="C42" s="254" t="s">
        <v>506</v>
      </c>
      <c r="D42" s="185">
        <v>1</v>
      </c>
      <c r="E42" s="185">
        <v>0.63</v>
      </c>
      <c r="F42" s="185">
        <v>0.95</v>
      </c>
      <c r="G42" s="185">
        <v>1</v>
      </c>
      <c r="H42" s="185">
        <v>1</v>
      </c>
      <c r="I42" s="185">
        <v>1</v>
      </c>
      <c r="J42" s="185">
        <v>1</v>
      </c>
      <c r="K42" s="185">
        <v>1</v>
      </c>
      <c r="L42" s="185">
        <v>1</v>
      </c>
      <c r="M42" s="185">
        <v>1</v>
      </c>
      <c r="N42" s="205">
        <v>0.89</v>
      </c>
      <c r="O42" s="222"/>
      <c r="P42" s="222"/>
      <c r="Q42" s="222"/>
      <c r="R42" s="222"/>
    </row>
    <row r="43" spans="1:262" s="63" customFormat="1" ht="34.5" hidden="1" customHeight="1" x14ac:dyDescent="0.25">
      <c r="A43" s="168"/>
      <c r="B43" s="428"/>
      <c r="C43" s="256"/>
      <c r="D43" s="186">
        <f t="shared" ref="D43:N43" si="3">VLOOKUP(D42,Tablaimpacto,2,FALSE)</f>
        <v>0</v>
      </c>
      <c r="E43" s="186">
        <f t="shared" ref="E43" si="4">VLOOKUP(E42,Tablaimpacto,2,FALSE)</f>
        <v>0.37</v>
      </c>
      <c r="F43" s="186">
        <f t="shared" si="3"/>
        <v>0.05</v>
      </c>
      <c r="G43" s="186">
        <f t="shared" si="3"/>
        <v>0</v>
      </c>
      <c r="H43" s="186">
        <f t="shared" si="3"/>
        <v>0</v>
      </c>
      <c r="I43" s="186">
        <f t="shared" si="3"/>
        <v>0</v>
      </c>
      <c r="J43" s="186">
        <f t="shared" si="3"/>
        <v>0</v>
      </c>
      <c r="K43" s="186">
        <f t="shared" si="3"/>
        <v>0</v>
      </c>
      <c r="L43" s="186">
        <f t="shared" si="3"/>
        <v>0</v>
      </c>
      <c r="M43" s="186">
        <f t="shared" si="3"/>
        <v>0</v>
      </c>
      <c r="N43" s="206">
        <f t="shared" si="3"/>
        <v>0.11</v>
      </c>
      <c r="O43" s="222"/>
      <c r="P43" s="222"/>
      <c r="Q43" s="222"/>
      <c r="R43" s="222"/>
    </row>
    <row r="44" spans="1:262" s="63" customFormat="1" ht="47.25" customHeight="1" thickBot="1" x14ac:dyDescent="0.3">
      <c r="A44" s="168"/>
      <c r="B44" s="428"/>
      <c r="C44" s="255" t="s">
        <v>507</v>
      </c>
      <c r="D44" s="207">
        <f>IF(D41&gt;=1%,D41-D43,"")</f>
        <v>0.82</v>
      </c>
      <c r="E44" s="207">
        <f>IF(E41&gt;=1%,E41-E43,"")</f>
        <v>0.48</v>
      </c>
      <c r="F44" s="207">
        <f>IF(F41&gt;=1%,F41-F43,"")</f>
        <v>0.79999999999999993</v>
      </c>
      <c r="G44" s="207">
        <f t="shared" ref="G44:N44" si="5">IF(G41&gt;=1%,G41-G43,"")</f>
        <v>0.85</v>
      </c>
      <c r="H44" s="207">
        <f t="shared" si="5"/>
        <v>0.85</v>
      </c>
      <c r="I44" s="207">
        <f t="shared" si="5"/>
        <v>0.85</v>
      </c>
      <c r="J44" s="207" t="str">
        <f t="shared" si="5"/>
        <v/>
      </c>
      <c r="K44" s="207" t="str">
        <f t="shared" si="5"/>
        <v/>
      </c>
      <c r="L44" s="207" t="str">
        <f t="shared" si="5"/>
        <v/>
      </c>
      <c r="M44" s="207" t="str">
        <f t="shared" si="5"/>
        <v/>
      </c>
      <c r="N44" s="208">
        <f t="shared" si="5"/>
        <v>0.74</v>
      </c>
      <c r="O44" s="222"/>
      <c r="P44" s="233">
        <f>AVERAGE(D44:N44)</f>
        <v>0.76999999999999991</v>
      </c>
      <c r="Q44" s="234" t="s">
        <v>274</v>
      </c>
      <c r="R44" s="222"/>
    </row>
    <row r="45" spans="1:262" s="243" customFormat="1" ht="18" hidden="1" customHeight="1" thickBot="1" x14ac:dyDescent="0.3">
      <c r="B45" s="428"/>
      <c r="C45" s="257" t="s">
        <v>535</v>
      </c>
      <c r="D45" s="209" t="str">
        <f>IFERROR(VLOOKUP(D20,Tabla19[],IF(D24="Cuantitativa",IF(D36&gt;D32,3,2),IF(D36&lt;D31,2,3)),FALSE),"")</f>
        <v>ECONÓMICO</v>
      </c>
      <c r="E45" s="209" t="str">
        <f>IFERROR(VLOOKUP(E20,Tabla19[],IF(E24="Cuantitativa",IF(E36&gt;E32,3,2),IF(E36&lt;E31,2,3)),FALSE),"")</f>
        <v>EFECTIVO</v>
      </c>
      <c r="F45" s="209" t="str">
        <f>IFERROR(VLOOKUP(F20,Tabla19[],IF(F24="Cuantitativa",IF(F36&gt;F32,3,2),IF(F36&lt;F31,2,3)),FALSE),"")</f>
        <v>SI SE INTERNALIZARON Y SE COMPENSARON LAS AFECTACIONES AMBIENTALES</v>
      </c>
      <c r="G45" s="209" t="str">
        <f>IFERROR(VLOOKUP(G20,Tabla19[],IF(G24="Cuantitativa",IF(G36&gt;G32,3,2),IF(G36&lt;G31,2,3)),FALSE),"")</f>
        <v>INEQUITATIVO</v>
      </c>
      <c r="H45" s="209" t="str">
        <f>IFERROR(VLOOKUP(H20,Tabla19[],IF(H24="Cuantitativa",IF(H36&gt;H32,3,2),IF(H36&lt;H31,2,3)),FALSE),"")</f>
        <v>AGREGA VALOR PÚBLICO O SE DISPONE DE LOS RECURSOS NECESARIOS</v>
      </c>
      <c r="I45" s="209" t="str">
        <f>IFERROR(VLOOKUP(I20,Tabla19[],IF(I24="Cuantitativa",IF(I36&gt;I32,3,2),IF(I36&lt;I31,2,3)),FALSE),"")</f>
        <v>EFECTIVO</v>
      </c>
      <c r="J45" s="209" t="str">
        <f>IFERROR(VLOOKUP(J20,Tabla19[],IF(J24="Cuantitativa",IF(J36&gt;J32,3,2),IF(J36&lt;J31,2,3)),FALSE),"")</f>
        <v/>
      </c>
      <c r="K45" s="209" t="str">
        <f>IFERROR(VLOOKUP(K20,Tabla19[],IF(K24="Cuantitativa",IF(K36&gt;K32,3,2),IF(K36&lt;K31,2,3)),FALSE),"")</f>
        <v/>
      </c>
      <c r="L45" s="209" t="str">
        <f>IFERROR(VLOOKUP(L20,Tabla19[],IF(L24="Cuantitativa",IF(L36&gt;L32,3,2),IF(L36&lt;L31,2,3)),FALSE),"")</f>
        <v/>
      </c>
      <c r="M45" s="209" t="str">
        <f>IFERROR(VLOOKUP(M20,Tabla19[],IF(M24="Cuantitativa",IF(M36&gt;M32,3,2),IF(M36&lt;M31,2,3)),FALSE),"")</f>
        <v/>
      </c>
      <c r="N45" s="209" t="str">
        <f>IFERROR(VLOOKUP(N20,Tabla19[],IF(N24="Cuantitativa",IF(N36&gt;N32,3,2),IF(N36&lt;N31,2,3)),FALSE),"")</f>
        <v>SI SE INTERNALIZARON Y SE COMPENSARON LAS AFECTACIONES AMBIENTALES</v>
      </c>
      <c r="O45" s="244"/>
      <c r="P45" s="244"/>
      <c r="Q45" s="244"/>
      <c r="R45" s="244"/>
    </row>
    <row r="46" spans="1:262" s="243" customFormat="1" ht="18" hidden="1" customHeight="1" thickBot="1" x14ac:dyDescent="0.3">
      <c r="B46" s="428"/>
      <c r="C46" s="257" t="s">
        <v>536</v>
      </c>
      <c r="D46" s="209" t="str">
        <f>IFERROR(VLOOKUP(D20,Tabla19[],IF(D24="Cuantitativa",IF(D44&gt;=75%,2,3),IF(D44&lt;75%,3,2)),FALSE),"")</f>
        <v>ECONÓMICO</v>
      </c>
      <c r="E46" s="209" t="str">
        <f>IFERROR(VLOOKUP(E20,Tabla19[],IF(E24="Cuantitativa",IF(E44&gt;=75%,2,3),IF(E44&lt;75%,3,2)),FALSE),"")</f>
        <v>INEFECTIVO</v>
      </c>
      <c r="F46" s="209" t="str">
        <f>IFERROR(VLOOKUP(F20,Tabla19[],IF(F24="Cuantitativa",IF(F44&gt;=75%,2,3),IF(F44&lt;75%,3,2)),FALSE),"")</f>
        <v>SI SE INTERNALIZARON Y SE COMPENSARON LAS AFECTACIONES AMBIENTALES</v>
      </c>
      <c r="G46" s="209" t="str">
        <f>IFERROR(VLOOKUP(G20,Tabla19[],IF(G24="Cuantitativa",IF(G44&gt;=75%,2,3),IF(G44&lt;75%,3,2)),FALSE),"")</f>
        <v>EQUITATIVO</v>
      </c>
      <c r="H46" s="209" t="str">
        <f>IFERROR(VLOOKUP(H20,Tabla19[],IF(H24="Cuantitativa",IF(H44&gt;=75%,2,3),IF(H44&lt;75%,3,2)),FALSE),"")</f>
        <v>AGREGA VALOR PÚBLICO O SE DISPONE DE LOS RECURSOS NECESARIOS</v>
      </c>
      <c r="I46" s="209" t="str">
        <f>IFERROR(VLOOKUP(I20,Tabla19[],IF(I24="Cuantitativa",IF(I44&gt;=75%,2,3),IF(I44&lt;75%,3,2)),FALSE),"")</f>
        <v>EFECTIVO</v>
      </c>
      <c r="J46" s="209" t="str">
        <f>IFERROR(VLOOKUP(J20,Tabla19[],IF(J24="Cuantitativa",IF(J44&gt;=75%,2,3),IF(J44&lt;75%,3,2)),FALSE),"")</f>
        <v/>
      </c>
      <c r="K46" s="209" t="str">
        <f>IFERROR(VLOOKUP(K20,Tabla19[],IF(K24="Cuantitativa",IF(K44&gt;=75%,2,3),IF(K44&lt;75%,3,2)),FALSE),"")</f>
        <v/>
      </c>
      <c r="L46" s="209" t="str">
        <f>IFERROR(VLOOKUP(L20,Tabla19[],IF(L24="Cuantitativa",IF(L44&gt;=75%,2,3),IF(L44&lt;75%,3,2)),FALSE),"")</f>
        <v/>
      </c>
      <c r="M46" s="209" t="str">
        <f>IFERROR(VLOOKUP(M20,Tabla19[],IF(M24="Cuantitativa",IF(M44&gt;=75%,2,3),IF(M44&lt;75%,3,2)),FALSE),"")</f>
        <v/>
      </c>
      <c r="N46" s="209" t="str">
        <f>IFERROR(VLOOKUP(N20,Tabla19[],IF(N24="Cuantitativa",IF(N44&gt;=75%,2,3),IF(N44&lt;75%,3,2)),FALSE),"")</f>
        <v>NI SE INTERNALIZARON NI SE COMPENSARON LAS AFECTACIONES AMBIENTALES</v>
      </c>
      <c r="O46" s="244"/>
      <c r="P46" s="244"/>
      <c r="Q46" s="244"/>
      <c r="R46" s="244"/>
    </row>
    <row r="47" spans="1:262" s="243" customFormat="1" ht="44.45" customHeight="1" thickBot="1" x14ac:dyDescent="0.3">
      <c r="B47" s="429"/>
      <c r="C47" s="260" t="s">
        <v>508</v>
      </c>
      <c r="D47" s="209" t="str">
        <f>IFERROR(VLOOKUP(CONCATENATE(D45,D46),tablas!$U$327:$X$359,4,0),"")</f>
        <v>ECONÓMICO</v>
      </c>
      <c r="E47" s="209" t="str">
        <f>IFERROR(VLOOKUP(CONCATENATE(E45,E46),tablas!$U$327:$X$359,4,0),"")</f>
        <v>INEFECTIVO</v>
      </c>
      <c r="F47" s="209" t="str">
        <f>IFERROR(VLOOKUP(CONCATENATE(F45,F46),tablas!$U$327:$X$359,4,0),"")</f>
        <v>SI SE INTERNALIZARON Y SE COMPENSARON LAS AFECTACIONES AMBIENTALES</v>
      </c>
      <c r="G47" s="209" t="str">
        <f>IFERROR(VLOOKUP(CONCATENATE(G45,G46),tablas!$U$327:$X$359,4,0),"")</f>
        <v>INEQUITATIVO</v>
      </c>
      <c r="H47" s="209" t="str">
        <f>IFERROR(VLOOKUP(CONCATENATE(H45,H46),tablas!$U$327:$X$359,4,0),"")</f>
        <v>AGREGA VALOR PÚBLICO O SE DISPONE DE LOS RECURSOS NECESARIOS</v>
      </c>
      <c r="I47" s="209" t="str">
        <f>IFERROR(VLOOKUP(CONCATENATE(I45,I46),tablas!$U$327:$X$359,4,0),"")</f>
        <v>EFECTIVO</v>
      </c>
      <c r="J47" s="209" t="str">
        <f>IFERROR(VLOOKUP(CONCATENATE(J45,J46),tablas!$U$327:$X$359,4,0),"")</f>
        <v/>
      </c>
      <c r="K47" s="209" t="str">
        <f>IFERROR(VLOOKUP(CONCATENATE(K45,K46),tablas!$U$327:$X$359,4,0),"")</f>
        <v/>
      </c>
      <c r="L47" s="209" t="str">
        <f>IFERROR(VLOOKUP(CONCATENATE(L45,L46),tablas!$U$327:$X$359,4,0),"")</f>
        <v/>
      </c>
      <c r="M47" s="209" t="str">
        <f>IFERROR(VLOOKUP(CONCATENATE(M45,M46),tablas!$U$327:$X$359,4,0),"")</f>
        <v/>
      </c>
      <c r="N47" s="268" t="str">
        <f>IFERROR(VLOOKUP(CONCATENATE(N45,N46),tablas!$U$327:$X$359,4,0),"")</f>
        <v>NI SE INTERNALIZARON NI SE COMPENSARON LAS AFECTACIONES AMBIENTALES</v>
      </c>
      <c r="O47" s="244"/>
      <c r="P47" s="244"/>
      <c r="Q47" s="244"/>
      <c r="R47" s="244"/>
    </row>
    <row r="48" spans="1:262" s="249" customFormat="1" ht="18" customHeight="1" x14ac:dyDescent="0.25">
      <c r="B48" s="250"/>
      <c r="C48" s="251"/>
      <c r="D48" s="248"/>
      <c r="E48" s="248"/>
      <c r="F48" s="248"/>
      <c r="G48" s="248"/>
      <c r="H48" s="248"/>
      <c r="I48" s="248"/>
      <c r="J48" s="248"/>
      <c r="K48" s="248"/>
      <c r="L48" s="248"/>
      <c r="M48" s="248"/>
      <c r="N48" s="248"/>
      <c r="O48" s="252"/>
      <c r="P48" s="252"/>
      <c r="Q48" s="252"/>
      <c r="R48" s="252"/>
    </row>
    <row r="49" spans="1:18" s="249" customFormat="1" ht="18" customHeight="1" thickBot="1" x14ac:dyDescent="0.3">
      <c r="B49" s="250"/>
      <c r="C49" s="251"/>
      <c r="D49" s="248"/>
      <c r="E49" s="248"/>
      <c r="F49" s="248"/>
      <c r="G49" s="248"/>
      <c r="H49" s="248"/>
      <c r="I49" s="248"/>
      <c r="J49" s="248"/>
      <c r="K49" s="248"/>
      <c r="L49" s="248"/>
      <c r="M49" s="248"/>
      <c r="N49" s="248"/>
      <c r="O49" s="252"/>
      <c r="P49" s="252"/>
      <c r="Q49" s="252"/>
      <c r="R49" s="252"/>
    </row>
    <row r="50" spans="1:18" ht="105" customHeight="1" thickBot="1" x14ac:dyDescent="0.3">
      <c r="A50" s="47"/>
      <c r="B50" s="399" t="s">
        <v>113</v>
      </c>
      <c r="C50" s="400"/>
      <c r="D50" s="211" t="str">
        <f>+'Instrumento de Planeación'!B21</f>
        <v>OBJETIVO 1: Verificar la gestión de los recursos economicos entregados bajo el marco del PAE</v>
      </c>
      <c r="E50" s="212" t="str">
        <f>+'Instrumento de Planeación'!B29</f>
        <v>OBJETIVO 2: Evaluar la eficiencia y la eficacia de los sistemas institucionales para supervisar el estado en que la alimentación es entregada a los beneficiarios.</v>
      </c>
      <c r="F50" s="212" t="str">
        <f>+'Instrumento de Planeación'!B35</f>
        <v>OBJETIVO 3: Verificar que los productos y servicios recibidos cumplan con las especificaciones definidas, se encuentren en funcionamiento y hayan contribuido al fin para el cual fueron adquiridos.</v>
      </c>
      <c r="G50" s="212" t="str">
        <f>+'Instrumento de Planeación'!B41</f>
        <v>OBJETIVO 4</v>
      </c>
      <c r="H50" s="213" t="str">
        <f>+'Instrumento de Planeación'!B48</f>
        <v>OBJETIVO 5</v>
      </c>
      <c r="I50" s="393" t="s">
        <v>490</v>
      </c>
      <c r="J50" s="394"/>
      <c r="K50" s="381" t="s">
        <v>488</v>
      </c>
      <c r="L50" s="382"/>
      <c r="M50" s="60"/>
      <c r="N50" s="60"/>
    </row>
    <row r="51" spans="1:18" ht="42.75" customHeight="1" x14ac:dyDescent="0.25">
      <c r="A51" s="47"/>
      <c r="B51" s="401" t="s">
        <v>84</v>
      </c>
      <c r="C51" s="402"/>
      <c r="D51" s="210" t="str">
        <f>IFERROR(IF(COUNTIFS($D$18:$N$18,D$50,$D$47:$N$47,"*ANTIECONÓMICO*")/COUNTIFS($D$18:$N$18,D$50,$D$20:$N$20,"*Economía*")&gt;25%,"ANTIECONÓMICO","ECONÓMICO" ),"")</f>
        <v>ECONÓMICO</v>
      </c>
      <c r="E51" s="210" t="str">
        <f t="shared" ref="E51:H51" si="6">IFERROR(IF(COUNTIFS($D$18:$N$18,E$50,$D$47:$N$47,"*ANTIECONÓMICO*")/COUNTIFS($D$18:$N$18,E$50,$D$20:$N$20,"*Economía*")&gt;25%,"ANTIECONÓMICO","ECONÓMICO" ),"")</f>
        <v/>
      </c>
      <c r="F51" s="210" t="str">
        <f t="shared" si="6"/>
        <v/>
      </c>
      <c r="G51" s="210" t="str">
        <f t="shared" si="6"/>
        <v/>
      </c>
      <c r="H51" s="210" t="str">
        <f t="shared" si="6"/>
        <v/>
      </c>
      <c r="I51" s="395" t="str">
        <f>IFERROR(IF(COUNTIF(D51:H51,"ECONÓMICO")/COUNTIF(D51:H51,"*ECONÓMICO")&gt;=75%,"ECONÓMICO","ANTIECONÓMICO"),"")</f>
        <v>ECONÓMICO</v>
      </c>
      <c r="J51" s="396"/>
      <c r="K51" s="383" t="str">
        <f>IF(P44="NO APLICA","NO APLICA",IF(AND(P44&gt;=75%,P44&lt;=100%),"FAVORABLE",IF(AND(P44&gt;=65%,P44&lt;75%),"CON OBSERVACIONES","DESFAVORABLE")))</f>
        <v>FAVORABLE</v>
      </c>
      <c r="L51" s="384"/>
      <c r="M51" s="60"/>
      <c r="N51" s="60"/>
    </row>
    <row r="52" spans="1:18" ht="42.75" customHeight="1" x14ac:dyDescent="0.25">
      <c r="A52" s="47"/>
      <c r="B52" s="388" t="s">
        <v>114</v>
      </c>
      <c r="C52" s="389"/>
      <c r="D52" s="140" t="str">
        <f>IFERROR(IF((COUNTIFS($D$18:$N$18,D$50,$D$47:$N$47,"*INEFICIENTE*")+COUNTIFS($D$18:$N$18,D$50,$D$47:$N$47,"*INEFECTIVO*"))/COUNTIFS($D$18:$N$18,D$50,$D$20:$N$20,"*Eficiencia*")&gt;25%,"INEFICIENTE","EFICIENTE" ),"")</f>
        <v/>
      </c>
      <c r="E52" s="140" t="str">
        <f t="shared" ref="E52:H52" si="7">IFERROR(IF((COUNTIFS($D$18:$N$18,E$50,$D$47:$N$47,"*INEFICIENTE*")+COUNTIFS($D$18:$N$18,E$50,$D$47:$N$47,"*INEFECTIVO*"))/COUNTIFS($D$18:$N$18,E$50,$D$20:$N$20,"*Eficiencia*")&gt;25%,"INEFICIENTE","EFICIENTE" ),"")</f>
        <v>INEFICIENTE</v>
      </c>
      <c r="F52" s="140" t="str">
        <f t="shared" si="7"/>
        <v/>
      </c>
      <c r="G52" s="140" t="str">
        <f t="shared" si="7"/>
        <v/>
      </c>
      <c r="H52" s="140" t="str">
        <f t="shared" si="7"/>
        <v/>
      </c>
      <c r="I52" s="397" t="str">
        <f>IFERROR(IF(COUNTIF(D52:H52,"EFICIENTE")/COUNTIF(D52:H52,"*EFICIENTE")&gt;=75%,"EFICIENTE","INEFICIENTE"),"")</f>
        <v>INEFICIENTE</v>
      </c>
      <c r="J52" s="398"/>
      <c r="K52" s="383"/>
      <c r="L52" s="384"/>
      <c r="M52" s="60"/>
      <c r="N52" s="60"/>
    </row>
    <row r="53" spans="1:18" ht="42.75" customHeight="1" x14ac:dyDescent="0.25">
      <c r="A53" s="47"/>
      <c r="B53" s="388" t="s">
        <v>85</v>
      </c>
      <c r="C53" s="389"/>
      <c r="D53" s="140" t="str">
        <f>IFERROR(IF((COUNTIFS($D$18:$N$18,D$50,$D$47:$N$47,"*INEFICAZ*")+COUNTIFS($D$18:$N$18,D$50,$D$47:$N$47,"*INEFECTIVO*"))/COUNTIFS($D$18:$N$18,D$50,$D$20:$N$20,"*Eficacia*")&gt;25%,"INEFICAZ","EFICAZ" ),"")</f>
        <v/>
      </c>
      <c r="E53" s="140" t="str">
        <f t="shared" ref="E53:H53" si="8">IFERROR(IF((COUNTIFS($D$18:$N$18,E$50,$D$47:$N$47,"*INEFICAZ*")+COUNTIFS($D$18:$N$18,E$50,$D$47:$N$47,"*INEFECTIVO*"))/COUNTIFS($D$18:$N$18,E$50,$D$20:$N$20,"*Eficacia*")&gt;25%,"INEFICAZ","EFICAZ" ),"")</f>
        <v>INEFICAZ</v>
      </c>
      <c r="F53" s="140" t="str">
        <f t="shared" si="8"/>
        <v/>
      </c>
      <c r="G53" s="140" t="str">
        <f t="shared" si="8"/>
        <v/>
      </c>
      <c r="H53" s="140" t="str">
        <f t="shared" si="8"/>
        <v/>
      </c>
      <c r="I53" s="397" t="str">
        <f>IFERROR(IF(COUNTIF(D53:H53,"EFICAZ")/COUNTIF(D53:H53,"*EFICAZ")&gt;=75%,"EFICAZ","INEFICAZ"),"")</f>
        <v>INEFICAZ</v>
      </c>
      <c r="J53" s="398"/>
      <c r="K53" s="383"/>
      <c r="L53" s="384"/>
      <c r="M53" s="60"/>
      <c r="N53" s="60"/>
    </row>
    <row r="54" spans="1:18" ht="42.75" customHeight="1" x14ac:dyDescent="0.25">
      <c r="A54" s="47"/>
      <c r="B54" s="388" t="s">
        <v>87</v>
      </c>
      <c r="C54" s="389"/>
      <c r="D54" s="140" t="str">
        <f>IFERROR(IF(COUNTIFS($D$18:$N$18,D$50,$D$47:$N$47,"*INEFECTIVO*")/COUNTIFS($D$18:$N$18,D$50,$D$20:$N$20,"*Eficacia y Eficiencia*")&gt;25%,"INEFECTIVO","EFECTIVO" ),"")</f>
        <v/>
      </c>
      <c r="E54" s="140" t="str">
        <f t="shared" ref="E54:H54" si="9">IFERROR(IF(COUNTIFS($D$18:$N$18,E$50,$D$47:$N$47,"*INEFECTIVO*")/COUNTIFS($D$18:$N$18,E$50,$D$20:$N$20,"*Eficacia y Eficiencia*")&gt;25%,"INEFECTIVO","EFECTIVO" ),"")</f>
        <v>INEFECTIVO</v>
      </c>
      <c r="F54" s="140" t="str">
        <f t="shared" si="9"/>
        <v/>
      </c>
      <c r="G54" s="140" t="str">
        <f t="shared" si="9"/>
        <v/>
      </c>
      <c r="H54" s="140" t="str">
        <f t="shared" si="9"/>
        <v/>
      </c>
      <c r="I54" s="397" t="str">
        <f>IFERROR(IF(COUNTIF(D54:H54,"EFECTIVO")/COUNTIF(D54:H54,"*EFECTIVO")&gt;=75%,"EFECTIVO","INEFECTIVO"),"")</f>
        <v>INEFECTIVO</v>
      </c>
      <c r="J54" s="398"/>
      <c r="K54" s="383"/>
      <c r="L54" s="384"/>
      <c r="M54" s="60"/>
      <c r="N54" s="60"/>
    </row>
    <row r="55" spans="1:18" ht="54" customHeight="1" thickBot="1" x14ac:dyDescent="0.3">
      <c r="A55" s="47"/>
      <c r="B55" s="388" t="s">
        <v>234</v>
      </c>
      <c r="C55" s="389"/>
      <c r="D55" s="141" t="str">
        <f>IFERROR(IF(COUNTIFS($D$18:$N$18,D$50,$D$47:$N$47,"*NI SE INTERNALIZARON NI SE COMPENSARON LAS AFECTACIONES AMBIENTALES*")/COUNTIFS($D$18:$N$18,D$50,$D$20:$N$20,"*Valoración de Costos Ambientales*")&gt;25%,"NI SE INTERNALIZARON NI SE COMPENSARON LAS AFECTACIONES AMBIENTALES","SI SE INTERNALIZARON Y SE COMPENSARON LAS AFECTACIONES AMBIENTALES" ),"")</f>
        <v/>
      </c>
      <c r="E55" s="141" t="str">
        <f t="shared" ref="E55:H55" si="10">IFERROR(IF(COUNTIFS($D$18:$N$18,E$50,$D$47:$N$47,"*NI SE INTERNALIZARON NI SE COMPENSARON LAS AFECTACIONES AMBIENTALES*")/COUNTIFS($D$18:$N$18,E$50,$D$20:$N$20,"*Valoración de Costos Ambientales*")&gt;25%,"NI SE INTERNALIZARON NI SE COMPENSARON LAS AFECTACIONES AMBIENTALES","SI SE INTERNALIZARON Y SE COMPENSARON LAS AFECTACIONES AMBIENTALES" ),"")</f>
        <v/>
      </c>
      <c r="F55" s="141" t="str">
        <f t="shared" si="10"/>
        <v>SI SE INTERNALIZARON Y SE COMPENSARON LAS AFECTACIONES AMBIENTALES</v>
      </c>
      <c r="G55" s="141" t="str">
        <f t="shared" si="10"/>
        <v/>
      </c>
      <c r="H55" s="141" t="str">
        <f t="shared" si="10"/>
        <v/>
      </c>
      <c r="I55" s="413" t="str">
        <f>IFERROR(IF(COUNTIF(D55:H55,"SI SE INTERNALIZARON*")/COUNTIF(D55:H55,"*INTERNALIZARON*")&gt;=75%,"SI SE INTERNALIZARON Y SE COMPENSARON LAS AFECTACIONES AMBIENTALES","NI SE INTERNALIZARON NI SE COMPENSARON LAS AFECTACIONES AMBIENTALES"),"")</f>
        <v>SI SE INTERNALIZARON Y SE COMPENSARON LAS AFECTACIONES AMBIENTALES</v>
      </c>
      <c r="J55" s="414"/>
      <c r="K55" s="383"/>
      <c r="L55" s="384"/>
      <c r="M55" s="60"/>
      <c r="N55" s="60"/>
    </row>
    <row r="56" spans="1:18" ht="54" customHeight="1" x14ac:dyDescent="0.25">
      <c r="A56" s="47"/>
      <c r="B56" s="388" t="s">
        <v>115</v>
      </c>
      <c r="C56" s="389"/>
      <c r="D56" s="141" t="str">
        <f>IFERROR(IF(COUNTIFS($D$18:$N$18,D$50,$D$47:$N$47,"*NO SE AGREGA VALOR PÚBLICO O NO SE DISPONE DE LOS RECURSOS NECESARIOS*")/COUNTIFS($D$18:$N$18,D$50,$D$20:$N$20,"*Desarrollo Sostenible*")&gt;25%,"NO SE AGREGA VALOR PÚBLICO O NO SE DISPONE DE LOS RECURSOS NECESARIOS","SE AGREGA VALOR PÚBLICO O SE DISPONE DE LOS RECURSOS NECESARIOS" ),"")</f>
        <v/>
      </c>
      <c r="E56" s="141" t="str">
        <f t="shared" ref="E56:H56" si="11">IFERROR(IF(COUNTIFS($D$18:$N$18,E$50,$D$47:$N$47,"*NO SE AGREGA VALOR PÚBLICO O NO SE DISPONE DE LOS RECURSOS NECESARIOS*")/COUNTIFS($D$18:$N$18,E$50,$D$20:$N$20,"*Desarrollo Sostenible*")&gt;25%,"NO SE AGREGA VALOR PÚBLICO O NO SE DISPONE DE LOS RECURSOS NECESARIOS","SE AGREGA VALOR PÚBLICO O SE DISPONE DE LOS RECURSOS NECESARIOS" ),"")</f>
        <v/>
      </c>
      <c r="F56" s="141" t="str">
        <f t="shared" si="11"/>
        <v/>
      </c>
      <c r="G56" s="141" t="str">
        <f t="shared" si="11"/>
        <v/>
      </c>
      <c r="H56" s="141" t="str">
        <f t="shared" si="11"/>
        <v>SE AGREGA VALOR PÚBLICO O SE DISPONE DE LOS RECURSOS NECESARIOS</v>
      </c>
      <c r="I56" s="415" t="str">
        <f>IFERROR(IF(COUNTIF(D56:H56,"NO SE AGREGA VALOR PÚBLICO*")/COUNTIF(D56:H56,"*VALOR PÚBLICO*")&gt;25%,"NO SE AGREGA VALOR PÚBLICO O NO SE DISPONE DE LOS RECURSOS NECESARIOS","SE AGREGA VALOR PÚBLICO O SE DISPONE DE LOS RECURSOS NECESARIOS"),"")</f>
        <v>SE AGREGA VALOR PÚBLICO O SE DISPONE DE LOS RECURSOS NECESARIOS</v>
      </c>
      <c r="J56" s="416"/>
      <c r="K56" s="421" t="s">
        <v>289</v>
      </c>
      <c r="L56" s="417">
        <f>+P44</f>
        <v>0.76999999999999991</v>
      </c>
      <c r="M56" s="60"/>
      <c r="N56" s="60"/>
    </row>
    <row r="57" spans="1:18" ht="42.75" customHeight="1" thickBot="1" x14ac:dyDescent="0.3">
      <c r="A57" s="47"/>
      <c r="B57" s="423" t="s">
        <v>88</v>
      </c>
      <c r="C57" s="424"/>
      <c r="D57" s="142" t="str">
        <f>IFERROR(IF(COUNTIFS($D$18:$N$18,D$50,$D$47:$N$47,"*INEQUITATIVO*")/COUNTIFS($D$18:$N$18,D$50,$D$20:$N$20,"*Equidad*")&gt;25%,"INEQUITATIVO","EQUITATIVO" ),"")</f>
        <v/>
      </c>
      <c r="E57" s="142" t="str">
        <f t="shared" ref="E57:H57" si="12">IFERROR(IF(COUNTIFS($D$18:$N$18,E$50,$D$47:$N$47,"*INEQUITATIVO*")/COUNTIFS($D$18:$N$18,E$50,$D$20:$N$20,"*Equidad*")&gt;25%,"INEQUITATIVO","EQUITATIVO" ),"")</f>
        <v/>
      </c>
      <c r="F57" s="142" t="str">
        <f t="shared" si="12"/>
        <v/>
      </c>
      <c r="G57" s="142" t="str">
        <f t="shared" si="12"/>
        <v>INEQUITATIVO</v>
      </c>
      <c r="H57" s="142" t="str">
        <f t="shared" si="12"/>
        <v/>
      </c>
      <c r="I57" s="425" t="str">
        <f>IFERROR(IF(COUNTIF(D57:H57,"EQUITATIVO")/COUNTIF(D57:H57,"*EQUITATIVO")&gt;=75%,"EQUITATIVO","INEQUITATIVO"),"")</f>
        <v>INEQUITATIVO</v>
      </c>
      <c r="J57" s="426"/>
      <c r="K57" s="422"/>
      <c r="L57" s="418"/>
      <c r="M57" s="60"/>
      <c r="N57" s="60"/>
    </row>
    <row r="58" spans="1:18" x14ac:dyDescent="0.25">
      <c r="A58" s="47"/>
      <c r="B58" s="47"/>
      <c r="C58" s="47"/>
      <c r="D58" s="47"/>
      <c r="E58" s="47"/>
      <c r="F58" s="47"/>
      <c r="G58" s="47"/>
      <c r="H58" s="47"/>
      <c r="I58" s="47"/>
      <c r="J58" s="47"/>
      <c r="K58" s="58"/>
      <c r="L58" s="58"/>
    </row>
    <row r="59" spans="1:18" x14ac:dyDescent="0.25">
      <c r="A59" s="47"/>
      <c r="B59" s="47"/>
      <c r="C59" s="47"/>
      <c r="D59" s="47"/>
      <c r="E59" s="47"/>
      <c r="F59" s="47"/>
      <c r="G59" s="47"/>
      <c r="H59" s="47"/>
      <c r="I59" s="47"/>
      <c r="J59" s="47"/>
      <c r="K59" s="412" t="s">
        <v>489</v>
      </c>
      <c r="L59" s="412"/>
    </row>
    <row r="60" spans="1:18" x14ac:dyDescent="0.25">
      <c r="A60" s="47"/>
      <c r="B60" s="47"/>
      <c r="C60" s="47"/>
      <c r="D60" s="229"/>
      <c r="E60" s="47"/>
      <c r="F60" s="47"/>
      <c r="G60" s="47"/>
      <c r="H60" s="47"/>
      <c r="I60" s="47"/>
      <c r="J60" s="47"/>
      <c r="K60" s="412"/>
      <c r="L60" s="412"/>
    </row>
    <row r="61" spans="1:18" x14ac:dyDescent="0.25">
      <c r="A61" s="47"/>
      <c r="B61" s="47"/>
      <c r="C61" s="47"/>
      <c r="D61" s="47"/>
      <c r="E61" s="47"/>
      <c r="F61" s="47"/>
      <c r="G61" s="47"/>
      <c r="H61" s="47"/>
      <c r="I61" s="47"/>
      <c r="J61" s="47"/>
      <c r="K61" s="230" t="s">
        <v>510</v>
      </c>
      <c r="L61" s="230" t="s">
        <v>290</v>
      </c>
    </row>
    <row r="62" spans="1:18" x14ac:dyDescent="0.25">
      <c r="A62" s="47"/>
      <c r="B62" s="47"/>
      <c r="C62" s="47"/>
      <c r="D62" s="47"/>
      <c r="E62" s="47"/>
      <c r="F62" s="47"/>
      <c r="G62" s="47"/>
      <c r="H62" s="47"/>
      <c r="I62" s="47"/>
      <c r="J62" s="47"/>
      <c r="K62" s="231" t="s">
        <v>293</v>
      </c>
      <c r="L62" s="231" t="s">
        <v>291</v>
      </c>
    </row>
    <row r="63" spans="1:18" x14ac:dyDescent="0.25">
      <c r="K63" s="199" t="s">
        <v>509</v>
      </c>
      <c r="L63" s="199" t="s">
        <v>292</v>
      </c>
    </row>
  </sheetData>
  <sheetProtection algorithmName="SHA-512" hashValue="/4lXnhIPyKYND/o4Lo170fBdjUtfoGQxbpY2lxuAL++ko6DcV7bBVNzf05jYGLiXLhTf/1Z9JeP8gfAddXRdXw==" saltValue="vPPt0YAP968s+fGJ6+uXwA==" spinCount="100000" sheet="1" objects="1" scenarios="1"/>
  <mergeCells count="41">
    <mergeCell ref="B56:C56"/>
    <mergeCell ref="B55:C55"/>
    <mergeCell ref="B11:K11"/>
    <mergeCell ref="B12:J12"/>
    <mergeCell ref="K56:K57"/>
    <mergeCell ref="B57:C57"/>
    <mergeCell ref="I57:J57"/>
    <mergeCell ref="B52:C52"/>
    <mergeCell ref="B33:B47"/>
    <mergeCell ref="K59:L60"/>
    <mergeCell ref="I53:J53"/>
    <mergeCell ref="I54:J54"/>
    <mergeCell ref="I55:J55"/>
    <mergeCell ref="I56:J56"/>
    <mergeCell ref="L56:L57"/>
    <mergeCell ref="D4:F4"/>
    <mergeCell ref="D5:F5"/>
    <mergeCell ref="D6:F6"/>
    <mergeCell ref="D7:F7"/>
    <mergeCell ref="D8:F8"/>
    <mergeCell ref="I5:J5"/>
    <mergeCell ref="I6:J6"/>
    <mergeCell ref="I7:J7"/>
    <mergeCell ref="I8:J8"/>
    <mergeCell ref="B18:B23"/>
    <mergeCell ref="J1:K1"/>
    <mergeCell ref="B13:F13"/>
    <mergeCell ref="B24:B32"/>
    <mergeCell ref="K50:L50"/>
    <mergeCell ref="K51:L55"/>
    <mergeCell ref="C17:N17"/>
    <mergeCell ref="B53:C53"/>
    <mergeCell ref="B54:C54"/>
    <mergeCell ref="J2:K2"/>
    <mergeCell ref="B1:C2"/>
    <mergeCell ref="D1:I2"/>
    <mergeCell ref="I50:J50"/>
    <mergeCell ref="I51:J51"/>
    <mergeCell ref="I52:J52"/>
    <mergeCell ref="B50:C50"/>
    <mergeCell ref="B51:C51"/>
  </mergeCells>
  <phoneticPr fontId="36" type="noConversion"/>
  <conditionalFormatting sqref="C14:F14">
    <cfRule type="containsText" dxfId="80" priority="16" operator="containsText" text="Crítico">
      <formula>NOT(ISERROR(SEARCH("Crítico",C14)))</formula>
    </cfRule>
    <cfRule type="containsText" dxfId="79" priority="17" operator="containsText" text="Alto">
      <formula>NOT(ISERROR(SEARCH("Alto",C14)))</formula>
    </cfRule>
    <cfRule type="containsText" dxfId="78" priority="18" operator="containsText" text="Medio">
      <formula>NOT(ISERROR(SEARCH("Medio",C14)))</formula>
    </cfRule>
    <cfRule type="containsText" dxfId="77" priority="19" operator="containsText" text="Bajo">
      <formula>NOT(ISERROR(SEARCH("Bajo",C14)))</formula>
    </cfRule>
  </conditionalFormatting>
  <conditionalFormatting sqref="E3 H4:H8">
    <cfRule type="cellIs" dxfId="76" priority="25" operator="equal">
      <formula>"INEXISTENTE"</formula>
    </cfRule>
    <cfRule type="cellIs" dxfId="75" priority="26" operator="equal">
      <formula>"INADECUADO"</formula>
    </cfRule>
    <cfRule type="cellIs" dxfId="74" priority="27" operator="equal">
      <formula>"PARCIALMENTE ADECUADO"</formula>
    </cfRule>
    <cfRule type="cellIs" dxfId="73" priority="28" operator="equal">
      <formula>"ADECUADO"</formula>
    </cfRule>
    <cfRule type="cellIs" dxfId="72" priority="29" operator="equal">
      <formula>"ERROR"</formula>
    </cfRule>
  </conditionalFormatting>
  <conditionalFormatting sqref="L56 K51">
    <cfRule type="containsText" dxfId="71" priority="9" operator="containsText" text="CON OBSERVACIONES">
      <formula>NOT(ISERROR(SEARCH("CON OBSERVACIONES",K51)))</formula>
    </cfRule>
    <cfRule type="containsText" dxfId="70" priority="10" operator="containsText" text="DESFAVORABLE">
      <formula>NOT(ISERROR(SEARCH("DESFAVORABLE",K51)))</formula>
    </cfRule>
    <cfRule type="containsText" dxfId="69" priority="11" operator="containsText" text="FAVORABLE">
      <formula>NOT(ISERROR(SEARCH("FAVORABLE",K51)))</formula>
    </cfRule>
  </conditionalFormatting>
  <conditionalFormatting sqref="L56:L57">
    <cfRule type="cellIs" dxfId="68" priority="6" operator="between">
      <formula>0.65</formula>
      <formula>0.74</formula>
    </cfRule>
    <cfRule type="cellIs" dxfId="67" priority="7" operator="greaterThanOrEqual">
      <formula>0.75</formula>
    </cfRule>
    <cfRule type="cellIs" dxfId="66" priority="8" operator="lessThan">
      <formula>"""75%"""</formula>
    </cfRule>
  </conditionalFormatting>
  <conditionalFormatting sqref="J1:J2">
    <cfRule type="cellIs" dxfId="65" priority="1" operator="equal">
      <formula>"INEXISTENTE"</formula>
    </cfRule>
    <cfRule type="cellIs" dxfId="64" priority="2" operator="equal">
      <formula>"INADECUADO"</formula>
    </cfRule>
    <cfRule type="cellIs" dxfId="63" priority="3" operator="equal">
      <formula>"PARCIALMENTE ADECUADO"</formula>
    </cfRule>
    <cfRule type="cellIs" dxfId="62" priority="4" operator="equal">
      <formula>"ADECUADO"</formula>
    </cfRule>
    <cfRule type="cellIs" dxfId="61" priority="5" operator="equal">
      <formula>"ERROR"</formula>
    </cfRule>
  </conditionalFormatting>
  <dataValidations count="3">
    <dataValidation type="decimal" allowBlank="1" showInputMessage="1" showErrorMessage="1" sqref="D31:N31">
      <formula1>D29</formula1>
      <formula2>D30</formula2>
    </dataValidation>
    <dataValidation type="list" allowBlank="1" showInputMessage="1" showErrorMessage="1" sqref="WVP983037:WVQ983043 WLT983037:WLU983043 WBX983037:WBY983043 VSB983037:VSC983043 VIF983037:VIG983043 UYJ983037:UYK983043 UON983037:UOO983043 UER983037:UES983043 TUV983037:TUW983043 TKZ983037:TLA983043 TBD983037:TBE983043 SRH983037:SRI983043 SHL983037:SHM983043 RXP983037:RXQ983043 RNT983037:RNU983043 RDX983037:RDY983043 QUB983037:QUC983043 QKF983037:QKG983043 QAJ983037:QAK983043 PQN983037:PQO983043 PGR983037:PGS983043 OWV983037:OWW983043 OMZ983037:ONA983043 ODD983037:ODE983043 NTH983037:NTI983043 NJL983037:NJM983043 MZP983037:MZQ983043 MPT983037:MPU983043 MFX983037:MFY983043 LWB983037:LWC983043 LMF983037:LMG983043 LCJ983037:LCK983043 KSN983037:KSO983043 KIR983037:KIS983043 JYV983037:JYW983043 JOZ983037:JPA983043 JFD983037:JFE983043 IVH983037:IVI983043 ILL983037:ILM983043 IBP983037:IBQ983043 HRT983037:HRU983043 HHX983037:HHY983043 GYB983037:GYC983043 GOF983037:GOG983043 GEJ983037:GEK983043 FUN983037:FUO983043 FKR983037:FKS983043 FAV983037:FAW983043 EQZ983037:ERA983043 EHD983037:EHE983043 DXH983037:DXI983043 DNL983037:DNM983043 DDP983037:DDQ983043 CTT983037:CTU983043 CJX983037:CJY983043 CAB983037:CAC983043 BQF983037:BQG983043 BGJ983037:BGK983043 AWN983037:AWO983043 AMR983037:AMS983043 ACV983037:ACW983043 SZ983037:TA983043 JD983037:JE983043 B983035:C983041 WVP917501:WVQ917507 WLT917501:WLU917507 WBX917501:WBY917507 VSB917501:VSC917507 VIF917501:VIG917507 UYJ917501:UYK917507 UON917501:UOO917507 UER917501:UES917507 TUV917501:TUW917507 TKZ917501:TLA917507 TBD917501:TBE917507 SRH917501:SRI917507 SHL917501:SHM917507 RXP917501:RXQ917507 RNT917501:RNU917507 RDX917501:RDY917507 QUB917501:QUC917507 QKF917501:QKG917507 QAJ917501:QAK917507 PQN917501:PQO917507 PGR917501:PGS917507 OWV917501:OWW917507 OMZ917501:ONA917507 ODD917501:ODE917507 NTH917501:NTI917507 NJL917501:NJM917507 MZP917501:MZQ917507 MPT917501:MPU917507 MFX917501:MFY917507 LWB917501:LWC917507 LMF917501:LMG917507 LCJ917501:LCK917507 KSN917501:KSO917507 KIR917501:KIS917507 JYV917501:JYW917507 JOZ917501:JPA917507 JFD917501:JFE917507 IVH917501:IVI917507 ILL917501:ILM917507 IBP917501:IBQ917507 HRT917501:HRU917507 HHX917501:HHY917507 GYB917501:GYC917507 GOF917501:GOG917507 GEJ917501:GEK917507 FUN917501:FUO917507 FKR917501:FKS917507 FAV917501:FAW917507 EQZ917501:ERA917507 EHD917501:EHE917507 DXH917501:DXI917507 DNL917501:DNM917507 DDP917501:DDQ917507 CTT917501:CTU917507 CJX917501:CJY917507 CAB917501:CAC917507 BQF917501:BQG917507 BGJ917501:BGK917507 AWN917501:AWO917507 AMR917501:AMS917507 ACV917501:ACW917507 SZ917501:TA917507 JD917501:JE917507 B917499:C917505 WVP851965:WVQ851971 WLT851965:WLU851971 WBX851965:WBY851971 VSB851965:VSC851971 VIF851965:VIG851971 UYJ851965:UYK851971 UON851965:UOO851971 UER851965:UES851971 TUV851965:TUW851971 TKZ851965:TLA851971 TBD851965:TBE851971 SRH851965:SRI851971 SHL851965:SHM851971 RXP851965:RXQ851971 RNT851965:RNU851971 RDX851965:RDY851971 QUB851965:QUC851971 QKF851965:QKG851971 QAJ851965:QAK851971 PQN851965:PQO851971 PGR851965:PGS851971 OWV851965:OWW851971 OMZ851965:ONA851971 ODD851965:ODE851971 NTH851965:NTI851971 NJL851965:NJM851971 MZP851965:MZQ851971 MPT851965:MPU851971 MFX851965:MFY851971 LWB851965:LWC851971 LMF851965:LMG851971 LCJ851965:LCK851971 KSN851965:KSO851971 KIR851965:KIS851971 JYV851965:JYW851971 JOZ851965:JPA851971 JFD851965:JFE851971 IVH851965:IVI851971 ILL851965:ILM851971 IBP851965:IBQ851971 HRT851965:HRU851971 HHX851965:HHY851971 GYB851965:GYC851971 GOF851965:GOG851971 GEJ851965:GEK851971 FUN851965:FUO851971 FKR851965:FKS851971 FAV851965:FAW851971 EQZ851965:ERA851971 EHD851965:EHE851971 DXH851965:DXI851971 DNL851965:DNM851971 DDP851965:DDQ851971 CTT851965:CTU851971 CJX851965:CJY851971 CAB851965:CAC851971 BQF851965:BQG851971 BGJ851965:BGK851971 AWN851965:AWO851971 AMR851965:AMS851971 ACV851965:ACW851971 SZ851965:TA851971 JD851965:JE851971 B851963:C851969 WVP786429:WVQ786435 WLT786429:WLU786435 WBX786429:WBY786435 VSB786429:VSC786435 VIF786429:VIG786435 UYJ786429:UYK786435 UON786429:UOO786435 UER786429:UES786435 TUV786429:TUW786435 TKZ786429:TLA786435 TBD786429:TBE786435 SRH786429:SRI786435 SHL786429:SHM786435 RXP786429:RXQ786435 RNT786429:RNU786435 RDX786429:RDY786435 QUB786429:QUC786435 QKF786429:QKG786435 QAJ786429:QAK786435 PQN786429:PQO786435 PGR786429:PGS786435 OWV786429:OWW786435 OMZ786429:ONA786435 ODD786429:ODE786435 NTH786429:NTI786435 NJL786429:NJM786435 MZP786429:MZQ786435 MPT786429:MPU786435 MFX786429:MFY786435 LWB786429:LWC786435 LMF786429:LMG786435 LCJ786429:LCK786435 KSN786429:KSO786435 KIR786429:KIS786435 JYV786429:JYW786435 JOZ786429:JPA786435 JFD786429:JFE786435 IVH786429:IVI786435 ILL786429:ILM786435 IBP786429:IBQ786435 HRT786429:HRU786435 HHX786429:HHY786435 GYB786429:GYC786435 GOF786429:GOG786435 GEJ786429:GEK786435 FUN786429:FUO786435 FKR786429:FKS786435 FAV786429:FAW786435 EQZ786429:ERA786435 EHD786429:EHE786435 DXH786429:DXI786435 DNL786429:DNM786435 DDP786429:DDQ786435 CTT786429:CTU786435 CJX786429:CJY786435 CAB786429:CAC786435 BQF786429:BQG786435 BGJ786429:BGK786435 AWN786429:AWO786435 AMR786429:AMS786435 ACV786429:ACW786435 SZ786429:TA786435 JD786429:JE786435 B786427:C786433 WVP720893:WVQ720899 WLT720893:WLU720899 WBX720893:WBY720899 VSB720893:VSC720899 VIF720893:VIG720899 UYJ720893:UYK720899 UON720893:UOO720899 UER720893:UES720899 TUV720893:TUW720899 TKZ720893:TLA720899 TBD720893:TBE720899 SRH720893:SRI720899 SHL720893:SHM720899 RXP720893:RXQ720899 RNT720893:RNU720899 RDX720893:RDY720899 QUB720893:QUC720899 QKF720893:QKG720899 QAJ720893:QAK720899 PQN720893:PQO720899 PGR720893:PGS720899 OWV720893:OWW720899 OMZ720893:ONA720899 ODD720893:ODE720899 NTH720893:NTI720899 NJL720893:NJM720899 MZP720893:MZQ720899 MPT720893:MPU720899 MFX720893:MFY720899 LWB720893:LWC720899 LMF720893:LMG720899 LCJ720893:LCK720899 KSN720893:KSO720899 KIR720893:KIS720899 JYV720893:JYW720899 JOZ720893:JPA720899 JFD720893:JFE720899 IVH720893:IVI720899 ILL720893:ILM720899 IBP720893:IBQ720899 HRT720893:HRU720899 HHX720893:HHY720899 GYB720893:GYC720899 GOF720893:GOG720899 GEJ720893:GEK720899 FUN720893:FUO720899 FKR720893:FKS720899 FAV720893:FAW720899 EQZ720893:ERA720899 EHD720893:EHE720899 DXH720893:DXI720899 DNL720893:DNM720899 DDP720893:DDQ720899 CTT720893:CTU720899 CJX720893:CJY720899 CAB720893:CAC720899 BQF720893:BQG720899 BGJ720893:BGK720899 AWN720893:AWO720899 AMR720893:AMS720899 ACV720893:ACW720899 SZ720893:TA720899 JD720893:JE720899 B720891:C720897 WVP655357:WVQ655363 WLT655357:WLU655363 WBX655357:WBY655363 VSB655357:VSC655363 VIF655357:VIG655363 UYJ655357:UYK655363 UON655357:UOO655363 UER655357:UES655363 TUV655357:TUW655363 TKZ655357:TLA655363 TBD655357:TBE655363 SRH655357:SRI655363 SHL655357:SHM655363 RXP655357:RXQ655363 RNT655357:RNU655363 RDX655357:RDY655363 QUB655357:QUC655363 QKF655357:QKG655363 QAJ655357:QAK655363 PQN655357:PQO655363 PGR655357:PGS655363 OWV655357:OWW655363 OMZ655357:ONA655363 ODD655357:ODE655363 NTH655357:NTI655363 NJL655357:NJM655363 MZP655357:MZQ655363 MPT655357:MPU655363 MFX655357:MFY655363 LWB655357:LWC655363 LMF655357:LMG655363 LCJ655357:LCK655363 KSN655357:KSO655363 KIR655357:KIS655363 JYV655357:JYW655363 JOZ655357:JPA655363 JFD655357:JFE655363 IVH655357:IVI655363 ILL655357:ILM655363 IBP655357:IBQ655363 HRT655357:HRU655363 HHX655357:HHY655363 GYB655357:GYC655363 GOF655357:GOG655363 GEJ655357:GEK655363 FUN655357:FUO655363 FKR655357:FKS655363 FAV655357:FAW655363 EQZ655357:ERA655363 EHD655357:EHE655363 DXH655357:DXI655363 DNL655357:DNM655363 DDP655357:DDQ655363 CTT655357:CTU655363 CJX655357:CJY655363 CAB655357:CAC655363 BQF655357:BQG655363 BGJ655357:BGK655363 AWN655357:AWO655363 AMR655357:AMS655363 ACV655357:ACW655363 SZ655357:TA655363 JD655357:JE655363 B655355:C655361 WVP589821:WVQ589827 WLT589821:WLU589827 WBX589821:WBY589827 VSB589821:VSC589827 VIF589821:VIG589827 UYJ589821:UYK589827 UON589821:UOO589827 UER589821:UES589827 TUV589821:TUW589827 TKZ589821:TLA589827 TBD589821:TBE589827 SRH589821:SRI589827 SHL589821:SHM589827 RXP589821:RXQ589827 RNT589821:RNU589827 RDX589821:RDY589827 QUB589821:QUC589827 QKF589821:QKG589827 QAJ589821:QAK589827 PQN589821:PQO589827 PGR589821:PGS589827 OWV589821:OWW589827 OMZ589821:ONA589827 ODD589821:ODE589827 NTH589821:NTI589827 NJL589821:NJM589827 MZP589821:MZQ589827 MPT589821:MPU589827 MFX589821:MFY589827 LWB589821:LWC589827 LMF589821:LMG589827 LCJ589821:LCK589827 KSN589821:KSO589827 KIR589821:KIS589827 JYV589821:JYW589827 JOZ589821:JPA589827 JFD589821:JFE589827 IVH589821:IVI589827 ILL589821:ILM589827 IBP589821:IBQ589827 HRT589821:HRU589827 HHX589821:HHY589827 GYB589821:GYC589827 GOF589821:GOG589827 GEJ589821:GEK589827 FUN589821:FUO589827 FKR589821:FKS589827 FAV589821:FAW589827 EQZ589821:ERA589827 EHD589821:EHE589827 DXH589821:DXI589827 DNL589821:DNM589827 DDP589821:DDQ589827 CTT589821:CTU589827 CJX589821:CJY589827 CAB589821:CAC589827 BQF589821:BQG589827 BGJ589821:BGK589827 AWN589821:AWO589827 AMR589821:AMS589827 ACV589821:ACW589827 SZ589821:TA589827 JD589821:JE589827 B589819:C589825 WVP524285:WVQ524291 WLT524285:WLU524291 WBX524285:WBY524291 VSB524285:VSC524291 VIF524285:VIG524291 UYJ524285:UYK524291 UON524285:UOO524291 UER524285:UES524291 TUV524285:TUW524291 TKZ524285:TLA524291 TBD524285:TBE524291 SRH524285:SRI524291 SHL524285:SHM524291 RXP524285:RXQ524291 RNT524285:RNU524291 RDX524285:RDY524291 QUB524285:QUC524291 QKF524285:QKG524291 QAJ524285:QAK524291 PQN524285:PQO524291 PGR524285:PGS524291 OWV524285:OWW524291 OMZ524285:ONA524291 ODD524285:ODE524291 NTH524285:NTI524291 NJL524285:NJM524291 MZP524285:MZQ524291 MPT524285:MPU524291 MFX524285:MFY524291 LWB524285:LWC524291 LMF524285:LMG524291 LCJ524285:LCK524291 KSN524285:KSO524291 KIR524285:KIS524291 JYV524285:JYW524291 JOZ524285:JPA524291 JFD524285:JFE524291 IVH524285:IVI524291 ILL524285:ILM524291 IBP524285:IBQ524291 HRT524285:HRU524291 HHX524285:HHY524291 GYB524285:GYC524291 GOF524285:GOG524291 GEJ524285:GEK524291 FUN524285:FUO524291 FKR524285:FKS524291 FAV524285:FAW524291 EQZ524285:ERA524291 EHD524285:EHE524291 DXH524285:DXI524291 DNL524285:DNM524291 DDP524285:DDQ524291 CTT524285:CTU524291 CJX524285:CJY524291 CAB524285:CAC524291 BQF524285:BQG524291 BGJ524285:BGK524291 AWN524285:AWO524291 AMR524285:AMS524291 ACV524285:ACW524291 SZ524285:TA524291 JD524285:JE524291 B524283:C524289 WVP458749:WVQ458755 WLT458749:WLU458755 WBX458749:WBY458755 VSB458749:VSC458755 VIF458749:VIG458755 UYJ458749:UYK458755 UON458749:UOO458755 UER458749:UES458755 TUV458749:TUW458755 TKZ458749:TLA458755 TBD458749:TBE458755 SRH458749:SRI458755 SHL458749:SHM458755 RXP458749:RXQ458755 RNT458749:RNU458755 RDX458749:RDY458755 QUB458749:QUC458755 QKF458749:QKG458755 QAJ458749:QAK458755 PQN458749:PQO458755 PGR458749:PGS458755 OWV458749:OWW458755 OMZ458749:ONA458755 ODD458749:ODE458755 NTH458749:NTI458755 NJL458749:NJM458755 MZP458749:MZQ458755 MPT458749:MPU458755 MFX458749:MFY458755 LWB458749:LWC458755 LMF458749:LMG458755 LCJ458749:LCK458755 KSN458749:KSO458755 KIR458749:KIS458755 JYV458749:JYW458755 JOZ458749:JPA458755 JFD458749:JFE458755 IVH458749:IVI458755 ILL458749:ILM458755 IBP458749:IBQ458755 HRT458749:HRU458755 HHX458749:HHY458755 GYB458749:GYC458755 GOF458749:GOG458755 GEJ458749:GEK458755 FUN458749:FUO458755 FKR458749:FKS458755 FAV458749:FAW458755 EQZ458749:ERA458755 EHD458749:EHE458755 DXH458749:DXI458755 DNL458749:DNM458755 DDP458749:DDQ458755 CTT458749:CTU458755 CJX458749:CJY458755 CAB458749:CAC458755 BQF458749:BQG458755 BGJ458749:BGK458755 AWN458749:AWO458755 AMR458749:AMS458755 ACV458749:ACW458755 SZ458749:TA458755 JD458749:JE458755 B458747:C458753 WVP393213:WVQ393219 WLT393213:WLU393219 WBX393213:WBY393219 VSB393213:VSC393219 VIF393213:VIG393219 UYJ393213:UYK393219 UON393213:UOO393219 UER393213:UES393219 TUV393213:TUW393219 TKZ393213:TLA393219 TBD393213:TBE393219 SRH393213:SRI393219 SHL393213:SHM393219 RXP393213:RXQ393219 RNT393213:RNU393219 RDX393213:RDY393219 QUB393213:QUC393219 QKF393213:QKG393219 QAJ393213:QAK393219 PQN393213:PQO393219 PGR393213:PGS393219 OWV393213:OWW393219 OMZ393213:ONA393219 ODD393213:ODE393219 NTH393213:NTI393219 NJL393213:NJM393219 MZP393213:MZQ393219 MPT393213:MPU393219 MFX393213:MFY393219 LWB393213:LWC393219 LMF393213:LMG393219 LCJ393213:LCK393219 KSN393213:KSO393219 KIR393213:KIS393219 JYV393213:JYW393219 JOZ393213:JPA393219 JFD393213:JFE393219 IVH393213:IVI393219 ILL393213:ILM393219 IBP393213:IBQ393219 HRT393213:HRU393219 HHX393213:HHY393219 GYB393213:GYC393219 GOF393213:GOG393219 GEJ393213:GEK393219 FUN393213:FUO393219 FKR393213:FKS393219 FAV393213:FAW393219 EQZ393213:ERA393219 EHD393213:EHE393219 DXH393213:DXI393219 DNL393213:DNM393219 DDP393213:DDQ393219 CTT393213:CTU393219 CJX393213:CJY393219 CAB393213:CAC393219 BQF393213:BQG393219 BGJ393213:BGK393219 AWN393213:AWO393219 AMR393213:AMS393219 ACV393213:ACW393219 SZ393213:TA393219 JD393213:JE393219 B393211:C393217 WVP327677:WVQ327683 WLT327677:WLU327683 WBX327677:WBY327683 VSB327677:VSC327683 VIF327677:VIG327683 UYJ327677:UYK327683 UON327677:UOO327683 UER327677:UES327683 TUV327677:TUW327683 TKZ327677:TLA327683 TBD327677:TBE327683 SRH327677:SRI327683 SHL327677:SHM327683 RXP327677:RXQ327683 RNT327677:RNU327683 RDX327677:RDY327683 QUB327677:QUC327683 QKF327677:QKG327683 QAJ327677:QAK327683 PQN327677:PQO327683 PGR327677:PGS327683 OWV327677:OWW327683 OMZ327677:ONA327683 ODD327677:ODE327683 NTH327677:NTI327683 NJL327677:NJM327683 MZP327677:MZQ327683 MPT327677:MPU327683 MFX327677:MFY327683 LWB327677:LWC327683 LMF327677:LMG327683 LCJ327677:LCK327683 KSN327677:KSO327683 KIR327677:KIS327683 JYV327677:JYW327683 JOZ327677:JPA327683 JFD327677:JFE327683 IVH327677:IVI327683 ILL327677:ILM327683 IBP327677:IBQ327683 HRT327677:HRU327683 HHX327677:HHY327683 GYB327677:GYC327683 GOF327677:GOG327683 GEJ327677:GEK327683 FUN327677:FUO327683 FKR327677:FKS327683 FAV327677:FAW327683 EQZ327677:ERA327683 EHD327677:EHE327683 DXH327677:DXI327683 DNL327677:DNM327683 DDP327677:DDQ327683 CTT327677:CTU327683 CJX327677:CJY327683 CAB327677:CAC327683 BQF327677:BQG327683 BGJ327677:BGK327683 AWN327677:AWO327683 AMR327677:AMS327683 ACV327677:ACW327683 SZ327677:TA327683 JD327677:JE327683 B327675:C327681 WVP262141:WVQ262147 WLT262141:WLU262147 WBX262141:WBY262147 VSB262141:VSC262147 VIF262141:VIG262147 UYJ262141:UYK262147 UON262141:UOO262147 UER262141:UES262147 TUV262141:TUW262147 TKZ262141:TLA262147 TBD262141:TBE262147 SRH262141:SRI262147 SHL262141:SHM262147 RXP262141:RXQ262147 RNT262141:RNU262147 RDX262141:RDY262147 QUB262141:QUC262147 QKF262141:QKG262147 QAJ262141:QAK262147 PQN262141:PQO262147 PGR262141:PGS262147 OWV262141:OWW262147 OMZ262141:ONA262147 ODD262141:ODE262147 NTH262141:NTI262147 NJL262141:NJM262147 MZP262141:MZQ262147 MPT262141:MPU262147 MFX262141:MFY262147 LWB262141:LWC262147 LMF262141:LMG262147 LCJ262141:LCK262147 KSN262141:KSO262147 KIR262141:KIS262147 JYV262141:JYW262147 JOZ262141:JPA262147 JFD262141:JFE262147 IVH262141:IVI262147 ILL262141:ILM262147 IBP262141:IBQ262147 HRT262141:HRU262147 HHX262141:HHY262147 GYB262141:GYC262147 GOF262141:GOG262147 GEJ262141:GEK262147 FUN262141:FUO262147 FKR262141:FKS262147 FAV262141:FAW262147 EQZ262141:ERA262147 EHD262141:EHE262147 DXH262141:DXI262147 DNL262141:DNM262147 DDP262141:DDQ262147 CTT262141:CTU262147 CJX262141:CJY262147 CAB262141:CAC262147 BQF262141:BQG262147 BGJ262141:BGK262147 AWN262141:AWO262147 AMR262141:AMS262147 ACV262141:ACW262147 SZ262141:TA262147 JD262141:JE262147 B262139:C262145 WVP196605:WVQ196611 WLT196605:WLU196611 WBX196605:WBY196611 VSB196605:VSC196611 VIF196605:VIG196611 UYJ196605:UYK196611 UON196605:UOO196611 UER196605:UES196611 TUV196605:TUW196611 TKZ196605:TLA196611 TBD196605:TBE196611 SRH196605:SRI196611 SHL196605:SHM196611 RXP196605:RXQ196611 RNT196605:RNU196611 RDX196605:RDY196611 QUB196605:QUC196611 QKF196605:QKG196611 QAJ196605:QAK196611 PQN196605:PQO196611 PGR196605:PGS196611 OWV196605:OWW196611 OMZ196605:ONA196611 ODD196605:ODE196611 NTH196605:NTI196611 NJL196605:NJM196611 MZP196605:MZQ196611 MPT196605:MPU196611 MFX196605:MFY196611 LWB196605:LWC196611 LMF196605:LMG196611 LCJ196605:LCK196611 KSN196605:KSO196611 KIR196605:KIS196611 JYV196605:JYW196611 JOZ196605:JPA196611 JFD196605:JFE196611 IVH196605:IVI196611 ILL196605:ILM196611 IBP196605:IBQ196611 HRT196605:HRU196611 HHX196605:HHY196611 GYB196605:GYC196611 GOF196605:GOG196611 GEJ196605:GEK196611 FUN196605:FUO196611 FKR196605:FKS196611 FAV196605:FAW196611 EQZ196605:ERA196611 EHD196605:EHE196611 DXH196605:DXI196611 DNL196605:DNM196611 DDP196605:DDQ196611 CTT196605:CTU196611 CJX196605:CJY196611 CAB196605:CAC196611 BQF196605:BQG196611 BGJ196605:BGK196611 AWN196605:AWO196611 AMR196605:AMS196611 ACV196605:ACW196611 SZ196605:TA196611 JD196605:JE196611 B196603:C196609 WVP131069:WVQ131075 WLT131069:WLU131075 WBX131069:WBY131075 VSB131069:VSC131075 VIF131069:VIG131075 UYJ131069:UYK131075 UON131069:UOO131075 UER131069:UES131075 TUV131069:TUW131075 TKZ131069:TLA131075 TBD131069:TBE131075 SRH131069:SRI131075 SHL131069:SHM131075 RXP131069:RXQ131075 RNT131069:RNU131075 RDX131069:RDY131075 QUB131069:QUC131075 QKF131069:QKG131075 QAJ131069:QAK131075 PQN131069:PQO131075 PGR131069:PGS131075 OWV131069:OWW131075 OMZ131069:ONA131075 ODD131069:ODE131075 NTH131069:NTI131075 NJL131069:NJM131075 MZP131069:MZQ131075 MPT131069:MPU131075 MFX131069:MFY131075 LWB131069:LWC131075 LMF131069:LMG131075 LCJ131069:LCK131075 KSN131069:KSO131075 KIR131069:KIS131075 JYV131069:JYW131075 JOZ131069:JPA131075 JFD131069:JFE131075 IVH131069:IVI131075 ILL131069:ILM131075 IBP131069:IBQ131075 HRT131069:HRU131075 HHX131069:HHY131075 GYB131069:GYC131075 GOF131069:GOG131075 GEJ131069:GEK131075 FUN131069:FUO131075 FKR131069:FKS131075 FAV131069:FAW131075 EQZ131069:ERA131075 EHD131069:EHE131075 DXH131069:DXI131075 DNL131069:DNM131075 DDP131069:DDQ131075 CTT131069:CTU131075 CJX131069:CJY131075 CAB131069:CAC131075 BQF131069:BQG131075 BGJ131069:BGK131075 AWN131069:AWO131075 AMR131069:AMS131075 ACV131069:ACW131075 SZ131069:TA131075 JD131069:JE131075 B131067:C131073 WVP65533:WVQ65539 WLT65533:WLU65539 WBX65533:WBY65539 VSB65533:VSC65539 VIF65533:VIG65539 UYJ65533:UYK65539 UON65533:UOO65539 UER65533:UES65539 TUV65533:TUW65539 TKZ65533:TLA65539 TBD65533:TBE65539 SRH65533:SRI65539 SHL65533:SHM65539 RXP65533:RXQ65539 RNT65533:RNU65539 RDX65533:RDY65539 QUB65533:QUC65539 QKF65533:QKG65539 QAJ65533:QAK65539 PQN65533:PQO65539 PGR65533:PGS65539 OWV65533:OWW65539 OMZ65533:ONA65539 ODD65533:ODE65539 NTH65533:NTI65539 NJL65533:NJM65539 MZP65533:MZQ65539 MPT65533:MPU65539 MFX65533:MFY65539 LWB65533:LWC65539 LMF65533:LMG65539 LCJ65533:LCK65539 KSN65533:KSO65539 KIR65533:KIS65539 JYV65533:JYW65539 JOZ65533:JPA65539 JFD65533:JFE65539 IVH65533:IVI65539 ILL65533:ILM65539 IBP65533:IBQ65539 HRT65533:HRU65539 HHX65533:HHY65539 GYB65533:GYC65539 GOF65533:GOG65539 GEJ65533:GEK65539 FUN65533:FUO65539 FKR65533:FKS65539 FAV65533:FAW65539 EQZ65533:ERA65539 EHD65533:EHE65539 DXH65533:DXI65539 DNL65533:DNM65539 DDP65533:DDQ65539 CTT65533:CTU65539 CJX65533:CJY65539 CAB65533:CAC65539 BQF65533:BQG65539 BGJ65533:BGK65539 AWN65533:AWO65539 AMR65533:AMS65539 ACV65533:ACW65539 SZ65533:TA65539 JD65533:JE65539 B65531:C65537">
      <formula1>#REF!</formula1>
    </dataValidation>
    <dataValidation type="list" allowBlank="1" showInputMessage="1" showErrorMessage="1" sqref="E65531 JG65533 TC65533 ACY65533 AMU65533 AWQ65533 BGM65533 BQI65533 CAE65533 CKA65533 CTW65533 DDS65533 DNO65533 DXK65533 EHG65533 ERC65533 FAY65533 FKU65533 FUQ65533 GEM65533 GOI65533 GYE65533 HIA65533 HRW65533 IBS65533 ILO65533 IVK65533 JFG65533 JPC65533 JYY65533 KIU65533 KSQ65533 LCM65533 LMI65533 LWE65533 MGA65533 MPW65533 MZS65533 NJO65533 NTK65533 ODG65533 ONC65533 OWY65533 PGU65533 PQQ65533 QAM65533 QKI65533 QUE65533 REA65533 RNW65533 RXS65533 SHO65533 SRK65533 TBG65533 TLC65533 TUY65533 UEU65533 UOQ65533 UYM65533 VII65533 VSE65533 WCA65533 WLW65533 WVS65533 E131067 JG131069 TC131069 ACY131069 AMU131069 AWQ131069 BGM131069 BQI131069 CAE131069 CKA131069 CTW131069 DDS131069 DNO131069 DXK131069 EHG131069 ERC131069 FAY131069 FKU131069 FUQ131069 GEM131069 GOI131069 GYE131069 HIA131069 HRW131069 IBS131069 ILO131069 IVK131069 JFG131069 JPC131069 JYY131069 KIU131069 KSQ131069 LCM131069 LMI131069 LWE131069 MGA131069 MPW131069 MZS131069 NJO131069 NTK131069 ODG131069 ONC131069 OWY131069 PGU131069 PQQ131069 QAM131069 QKI131069 QUE131069 REA131069 RNW131069 RXS131069 SHO131069 SRK131069 TBG131069 TLC131069 TUY131069 UEU131069 UOQ131069 UYM131069 VII131069 VSE131069 WCA131069 WLW131069 WVS131069 E196603 JG196605 TC196605 ACY196605 AMU196605 AWQ196605 BGM196605 BQI196605 CAE196605 CKA196605 CTW196605 DDS196605 DNO196605 DXK196605 EHG196605 ERC196605 FAY196605 FKU196605 FUQ196605 GEM196605 GOI196605 GYE196605 HIA196605 HRW196605 IBS196605 ILO196605 IVK196605 JFG196605 JPC196605 JYY196605 KIU196605 KSQ196605 LCM196605 LMI196605 LWE196605 MGA196605 MPW196605 MZS196605 NJO196605 NTK196605 ODG196605 ONC196605 OWY196605 PGU196605 PQQ196605 QAM196605 QKI196605 QUE196605 REA196605 RNW196605 RXS196605 SHO196605 SRK196605 TBG196605 TLC196605 TUY196605 UEU196605 UOQ196605 UYM196605 VII196605 VSE196605 WCA196605 WLW196605 WVS196605 E262139 JG262141 TC262141 ACY262141 AMU262141 AWQ262141 BGM262141 BQI262141 CAE262141 CKA262141 CTW262141 DDS262141 DNO262141 DXK262141 EHG262141 ERC262141 FAY262141 FKU262141 FUQ262141 GEM262141 GOI262141 GYE262141 HIA262141 HRW262141 IBS262141 ILO262141 IVK262141 JFG262141 JPC262141 JYY262141 KIU262141 KSQ262141 LCM262141 LMI262141 LWE262141 MGA262141 MPW262141 MZS262141 NJO262141 NTK262141 ODG262141 ONC262141 OWY262141 PGU262141 PQQ262141 QAM262141 QKI262141 QUE262141 REA262141 RNW262141 RXS262141 SHO262141 SRK262141 TBG262141 TLC262141 TUY262141 UEU262141 UOQ262141 UYM262141 VII262141 VSE262141 WCA262141 WLW262141 WVS262141 E327675 JG327677 TC327677 ACY327677 AMU327677 AWQ327677 BGM327677 BQI327677 CAE327677 CKA327677 CTW327677 DDS327677 DNO327677 DXK327677 EHG327677 ERC327677 FAY327677 FKU327677 FUQ327677 GEM327677 GOI327677 GYE327677 HIA327677 HRW327677 IBS327677 ILO327677 IVK327677 JFG327677 JPC327677 JYY327677 KIU327677 KSQ327677 LCM327677 LMI327677 LWE327677 MGA327677 MPW327677 MZS327677 NJO327677 NTK327677 ODG327677 ONC327677 OWY327677 PGU327677 PQQ327677 QAM327677 QKI327677 QUE327677 REA327677 RNW327677 RXS327677 SHO327677 SRK327677 TBG327677 TLC327677 TUY327677 UEU327677 UOQ327677 UYM327677 VII327677 VSE327677 WCA327677 WLW327677 WVS327677 E393211 JG393213 TC393213 ACY393213 AMU393213 AWQ393213 BGM393213 BQI393213 CAE393213 CKA393213 CTW393213 DDS393213 DNO393213 DXK393213 EHG393213 ERC393213 FAY393213 FKU393213 FUQ393213 GEM393213 GOI393213 GYE393213 HIA393213 HRW393213 IBS393213 ILO393213 IVK393213 JFG393213 JPC393213 JYY393213 KIU393213 KSQ393213 LCM393213 LMI393213 LWE393213 MGA393213 MPW393213 MZS393213 NJO393213 NTK393213 ODG393213 ONC393213 OWY393213 PGU393213 PQQ393213 QAM393213 QKI393213 QUE393213 REA393213 RNW393213 RXS393213 SHO393213 SRK393213 TBG393213 TLC393213 TUY393213 UEU393213 UOQ393213 UYM393213 VII393213 VSE393213 WCA393213 WLW393213 WVS393213 E458747 JG458749 TC458749 ACY458749 AMU458749 AWQ458749 BGM458749 BQI458749 CAE458749 CKA458749 CTW458749 DDS458749 DNO458749 DXK458749 EHG458749 ERC458749 FAY458749 FKU458749 FUQ458749 GEM458749 GOI458749 GYE458749 HIA458749 HRW458749 IBS458749 ILO458749 IVK458749 JFG458749 JPC458749 JYY458749 KIU458749 KSQ458749 LCM458749 LMI458749 LWE458749 MGA458749 MPW458749 MZS458749 NJO458749 NTK458749 ODG458749 ONC458749 OWY458749 PGU458749 PQQ458749 QAM458749 QKI458749 QUE458749 REA458749 RNW458749 RXS458749 SHO458749 SRK458749 TBG458749 TLC458749 TUY458749 UEU458749 UOQ458749 UYM458749 VII458749 VSE458749 WCA458749 WLW458749 WVS458749 E524283 JG524285 TC524285 ACY524285 AMU524285 AWQ524285 BGM524285 BQI524285 CAE524285 CKA524285 CTW524285 DDS524285 DNO524285 DXK524285 EHG524285 ERC524285 FAY524285 FKU524285 FUQ524285 GEM524285 GOI524285 GYE524285 HIA524285 HRW524285 IBS524285 ILO524285 IVK524285 JFG524285 JPC524285 JYY524285 KIU524285 KSQ524285 LCM524285 LMI524285 LWE524285 MGA524285 MPW524285 MZS524285 NJO524285 NTK524285 ODG524285 ONC524285 OWY524285 PGU524285 PQQ524285 QAM524285 QKI524285 QUE524285 REA524285 RNW524285 RXS524285 SHO524285 SRK524285 TBG524285 TLC524285 TUY524285 UEU524285 UOQ524285 UYM524285 VII524285 VSE524285 WCA524285 WLW524285 WVS524285 E589819 JG589821 TC589821 ACY589821 AMU589821 AWQ589821 BGM589821 BQI589821 CAE589821 CKA589821 CTW589821 DDS589821 DNO589821 DXK589821 EHG589821 ERC589821 FAY589821 FKU589821 FUQ589821 GEM589821 GOI589821 GYE589821 HIA589821 HRW589821 IBS589821 ILO589821 IVK589821 JFG589821 JPC589821 JYY589821 KIU589821 KSQ589821 LCM589821 LMI589821 LWE589821 MGA589821 MPW589821 MZS589821 NJO589821 NTK589821 ODG589821 ONC589821 OWY589821 PGU589821 PQQ589821 QAM589821 QKI589821 QUE589821 REA589821 RNW589821 RXS589821 SHO589821 SRK589821 TBG589821 TLC589821 TUY589821 UEU589821 UOQ589821 UYM589821 VII589821 VSE589821 WCA589821 WLW589821 WVS589821 E655355 JG655357 TC655357 ACY655357 AMU655357 AWQ655357 BGM655357 BQI655357 CAE655357 CKA655357 CTW655357 DDS655357 DNO655357 DXK655357 EHG655357 ERC655357 FAY655357 FKU655357 FUQ655357 GEM655357 GOI655357 GYE655357 HIA655357 HRW655357 IBS655357 ILO655357 IVK655357 JFG655357 JPC655357 JYY655357 KIU655357 KSQ655357 LCM655357 LMI655357 LWE655357 MGA655357 MPW655357 MZS655357 NJO655357 NTK655357 ODG655357 ONC655357 OWY655357 PGU655357 PQQ655357 QAM655357 QKI655357 QUE655357 REA655357 RNW655357 RXS655357 SHO655357 SRK655357 TBG655357 TLC655357 TUY655357 UEU655357 UOQ655357 UYM655357 VII655357 VSE655357 WCA655357 WLW655357 WVS655357 E720891 JG720893 TC720893 ACY720893 AMU720893 AWQ720893 BGM720893 BQI720893 CAE720893 CKA720893 CTW720893 DDS720893 DNO720893 DXK720893 EHG720893 ERC720893 FAY720893 FKU720893 FUQ720893 GEM720893 GOI720893 GYE720893 HIA720893 HRW720893 IBS720893 ILO720893 IVK720893 JFG720893 JPC720893 JYY720893 KIU720893 KSQ720893 LCM720893 LMI720893 LWE720893 MGA720893 MPW720893 MZS720893 NJO720893 NTK720893 ODG720893 ONC720893 OWY720893 PGU720893 PQQ720893 QAM720893 QKI720893 QUE720893 REA720893 RNW720893 RXS720893 SHO720893 SRK720893 TBG720893 TLC720893 TUY720893 UEU720893 UOQ720893 UYM720893 VII720893 VSE720893 WCA720893 WLW720893 WVS720893 E786427 JG786429 TC786429 ACY786429 AMU786429 AWQ786429 BGM786429 BQI786429 CAE786429 CKA786429 CTW786429 DDS786429 DNO786429 DXK786429 EHG786429 ERC786429 FAY786429 FKU786429 FUQ786429 GEM786429 GOI786429 GYE786429 HIA786429 HRW786429 IBS786429 ILO786429 IVK786429 JFG786429 JPC786429 JYY786429 KIU786429 KSQ786429 LCM786429 LMI786429 LWE786429 MGA786429 MPW786429 MZS786429 NJO786429 NTK786429 ODG786429 ONC786429 OWY786429 PGU786429 PQQ786429 QAM786429 QKI786429 QUE786429 REA786429 RNW786429 RXS786429 SHO786429 SRK786429 TBG786429 TLC786429 TUY786429 UEU786429 UOQ786429 UYM786429 VII786429 VSE786429 WCA786429 WLW786429 WVS786429 E851963 JG851965 TC851965 ACY851965 AMU851965 AWQ851965 BGM851965 BQI851965 CAE851965 CKA851965 CTW851965 DDS851965 DNO851965 DXK851965 EHG851965 ERC851965 FAY851965 FKU851965 FUQ851965 GEM851965 GOI851965 GYE851965 HIA851965 HRW851965 IBS851965 ILO851965 IVK851965 JFG851965 JPC851965 JYY851965 KIU851965 KSQ851965 LCM851965 LMI851965 LWE851965 MGA851965 MPW851965 MZS851965 NJO851965 NTK851965 ODG851965 ONC851965 OWY851965 PGU851965 PQQ851965 QAM851965 QKI851965 QUE851965 REA851965 RNW851965 RXS851965 SHO851965 SRK851965 TBG851965 TLC851965 TUY851965 UEU851965 UOQ851965 UYM851965 VII851965 VSE851965 WCA851965 WLW851965 WVS851965 E917499 JG917501 TC917501 ACY917501 AMU917501 AWQ917501 BGM917501 BQI917501 CAE917501 CKA917501 CTW917501 DDS917501 DNO917501 DXK917501 EHG917501 ERC917501 FAY917501 FKU917501 FUQ917501 GEM917501 GOI917501 GYE917501 HIA917501 HRW917501 IBS917501 ILO917501 IVK917501 JFG917501 JPC917501 JYY917501 KIU917501 KSQ917501 LCM917501 LMI917501 LWE917501 MGA917501 MPW917501 MZS917501 NJO917501 NTK917501 ODG917501 ONC917501 OWY917501 PGU917501 PQQ917501 QAM917501 QKI917501 QUE917501 REA917501 RNW917501 RXS917501 SHO917501 SRK917501 TBG917501 TLC917501 TUY917501 UEU917501 UOQ917501 UYM917501 VII917501 VSE917501 WCA917501 WLW917501 WVS917501 E983035 JG983037 TC983037 ACY983037 AMU983037 AWQ983037 BGM983037 BQI983037 CAE983037 CKA983037 CTW983037 DDS983037 DNO983037 DXK983037 EHG983037 ERC983037 FAY983037 FKU983037 FUQ983037 GEM983037 GOI983037 GYE983037 HIA983037 HRW983037 IBS983037 ILO983037 IVK983037 JFG983037 JPC983037 JYY983037 KIU983037 KSQ983037 LCM983037 LMI983037 LWE983037 MGA983037 MPW983037 MZS983037 NJO983037 NTK983037 ODG983037 ONC983037 OWY983037 PGU983037 PQQ983037 QAM983037 QKI983037 QUE983037 REA983037 RNW983037 RXS983037 SHO983037 SRK983037 TBG983037 TLC983037 TUY983037 UEU983037 UOQ983037 UYM983037 VII983037 VSE983037 WCA983037 WLW983037 WVS983037"/>
  </dataValidations>
  <pageMargins left="0.7" right="0.7" top="0.75" bottom="0.75" header="0.3" footer="0.3"/>
  <pageSetup paperSize="9" orientation="portrait" r:id="rId1"/>
  <ignoredErrors>
    <ignoredError sqref="D18:H18"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BD765DEB-F15C-450B-9F1F-42E906B7DC29}">
            <xm:f>NOT(ISERROR(SEARCH(#REF!,D28)))</xm:f>
            <xm:f>#REF!</xm:f>
            <x14:dxf>
              <fill>
                <patternFill>
                  <bgColor rgb="FFFF0000"/>
                </patternFill>
              </fill>
            </x14:dxf>
          </x14:cfRule>
          <x14:cfRule type="containsText" priority="13" operator="containsText" id="{B1926ACA-B244-42E0-97AA-F71568A63DD4}">
            <xm:f>NOT(ISERROR(SEARCH(#REF!,D28)))</xm:f>
            <xm:f>#REF!</xm:f>
            <x14:dxf>
              <fill>
                <patternFill>
                  <bgColor rgb="FFFFC000"/>
                </patternFill>
              </fill>
            </x14:dxf>
          </x14:cfRule>
          <x14:cfRule type="containsText" priority="14" operator="containsText" id="{C3DADCD2-7F69-4A04-8E51-9EF53968E37E}">
            <xm:f>NOT(ISERROR(SEARCH(#REF!,D28)))</xm:f>
            <xm:f>#REF!</xm:f>
            <x14:dxf>
              <fill>
                <patternFill>
                  <bgColor rgb="FFFFFF00"/>
                </patternFill>
              </fill>
            </x14:dxf>
          </x14:cfRule>
          <x14:cfRule type="containsText" priority="15" operator="containsText" id="{F54D4D87-A764-45BF-A3C9-428D01DF3A27}">
            <xm:f>NOT(ISERROR(SEARCH(#REF!,D28)))</xm:f>
            <xm:f>#REF!</xm:f>
            <x14:dxf>
              <fill>
                <patternFill>
                  <bgColor rgb="FF92D050"/>
                </patternFill>
              </fill>
            </x14:dxf>
          </x14:cfRule>
          <xm:sqref>D28:N28</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tablas!$E$38:$E$46</xm:f>
          </x14:formula1>
          <xm:sqref>E33:N33</xm:sqref>
        </x14:dataValidation>
        <x14:dataValidation type="list" allowBlank="1" showInputMessage="1" showErrorMessage="1">
          <x14:formula1>
            <xm:f>tablas!$G$3:$G$17</xm:f>
          </x14:formula1>
          <xm:sqref>D27:N27</xm:sqref>
        </x14:dataValidation>
        <x14:dataValidation type="list" allowBlank="1" showInputMessage="1" showErrorMessage="1">
          <x14:formula1>
            <xm:f>tablas!$I$27:$I$30</xm:f>
          </x14:formula1>
          <xm:sqref>D28:N28</xm:sqref>
        </x14:dataValidation>
        <x14:dataValidation type="list" allowBlank="1" showInputMessage="1" showErrorMessage="1">
          <x14:formula1>
            <xm:f>tablas!$D$3:$D$10</xm:f>
          </x14:formula1>
          <xm:sqref>D20:N20</xm:sqref>
        </x14:dataValidation>
        <x14:dataValidation type="list" allowBlank="1" showInputMessage="1" showErrorMessage="1">
          <x14:formula1>
            <xm:f>tablas!$C$3:$C$7</xm:f>
          </x14:formula1>
          <xm:sqref>D22:N22</xm:sqref>
        </x14:dataValidation>
        <x14:dataValidation type="list" allowBlank="1" showInputMessage="1" showErrorMessage="1">
          <x14:formula1>
            <xm:f>tablas!$B$3:$B$4</xm:f>
          </x14:formula1>
          <xm:sqref>D24:N24</xm:sqref>
        </x14:dataValidation>
        <x14:dataValidation type="list" allowBlank="1" showInputMessage="1" showErrorMessage="1">
          <x14:formula1>
            <xm:f>tablas!$E$37:$E$46</xm:f>
          </x14:formula1>
          <xm:sqref>D33</xm:sqref>
        </x14:dataValidation>
        <x14:dataValidation type="list" allowBlank="1" showInputMessage="1" showErrorMessage="1" errorTitle="EQUIVOCACIÓN" error="Debe elejir un nombre de la lista" promptTitle="Afectación de hallazgo" prompt="Elija un nombre de la lista">
          <x14:formula1>
            <xm:f>tablas!$F$69:$F$76</xm:f>
          </x14:formula1>
          <xm:sqref>D35:N35</xm:sqref>
        </x14:dataValidation>
        <x14:dataValidation type="list" allowBlank="1" showInputMessage="1" showErrorMessage="1" errorTitle="EQUIVOCACIÓN" error="Debe elejir un número de la lista" promptTitle="Impacto y/o Beneficio Social" prompt="Elija un número de la lista">
          <x14:formula1>
            <xm:f>tablas!$F$85:$F$185</xm:f>
          </x14:formula1>
          <xm:sqref>D42:N42</xm:sqref>
        </x14:dataValidation>
        <x14:dataValidation type="list" allowBlank="1" showInputMessage="1" showErrorMessage="1">
          <x14:formula1>
            <xm:f>tablas!$I$3:$I$9</xm:f>
          </x14:formula1>
          <xm:sqref>E34:N34</xm:sqref>
        </x14:dataValidation>
        <x14:dataValidation type="list" allowBlank="1" showInputMessage="1" showErrorMessage="1">
          <x14:formula1>
            <xm:f>tablas!$I$3:$I$10</xm:f>
          </x14:formula1>
          <xm:sqref>D34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B1:X359"/>
  <sheetViews>
    <sheetView topLeftCell="N325" zoomScaleNormal="100" workbookViewId="0">
      <selection activeCell="W350" sqref="W350"/>
    </sheetView>
  </sheetViews>
  <sheetFormatPr baseColWidth="10" defaultColWidth="11.42578125" defaultRowHeight="15" x14ac:dyDescent="0.25"/>
  <cols>
    <col min="3" max="3" width="27.7109375" bestFit="1" customWidth="1"/>
    <col min="4" max="4" width="29" customWidth="1"/>
    <col min="5" max="5" width="26.28515625" customWidth="1"/>
    <col min="6" max="6" width="20.42578125" customWidth="1"/>
    <col min="7" max="7" width="17.85546875" customWidth="1"/>
    <col min="8" max="8" width="49.28515625" customWidth="1"/>
    <col min="9" max="9" width="31" customWidth="1"/>
    <col min="10" max="10" width="12.7109375" customWidth="1"/>
    <col min="11" max="11" width="16.85546875" customWidth="1"/>
    <col min="12" max="12" width="31.42578125" customWidth="1"/>
    <col min="13" max="13" width="42" bestFit="1" customWidth="1"/>
    <col min="17" max="17" width="31.28515625" customWidth="1"/>
    <col min="18" max="18" width="21.85546875" customWidth="1"/>
    <col min="19" max="19" width="20.140625" customWidth="1"/>
    <col min="20" max="20" width="20.7109375" customWidth="1"/>
    <col min="21" max="21" width="26.7109375" customWidth="1"/>
    <col min="22" max="22" width="22.5703125" customWidth="1"/>
    <col min="23" max="23" width="26.7109375" customWidth="1"/>
    <col min="24" max="24" width="20.140625" customWidth="1"/>
  </cols>
  <sheetData>
    <row r="1" spans="2:16" x14ac:dyDescent="0.25">
      <c r="M1" s="42" t="s">
        <v>116</v>
      </c>
    </row>
    <row r="2" spans="2:16" s="46" customFormat="1" ht="51.75" thickBot="1" x14ac:dyDescent="0.3">
      <c r="B2" s="87" t="s">
        <v>99</v>
      </c>
      <c r="C2" s="43" t="s">
        <v>117</v>
      </c>
      <c r="D2" s="43" t="s">
        <v>118</v>
      </c>
      <c r="E2" s="43" t="s">
        <v>119</v>
      </c>
      <c r="F2" s="43" t="s">
        <v>120</v>
      </c>
      <c r="G2" s="44" t="s">
        <v>103</v>
      </c>
      <c r="H2" s="43"/>
      <c r="I2" s="88" t="s">
        <v>121</v>
      </c>
      <c r="J2" s="43"/>
      <c r="K2" s="43"/>
      <c r="L2" s="88"/>
      <c r="M2" s="88" t="s">
        <v>122</v>
      </c>
      <c r="N2" s="88"/>
      <c r="O2" s="45"/>
    </row>
    <row r="3" spans="2:16" x14ac:dyDescent="0.25">
      <c r="B3" s="88" t="s">
        <v>100</v>
      </c>
      <c r="C3" s="45" t="s">
        <v>123</v>
      </c>
      <c r="D3" s="45" t="s">
        <v>84</v>
      </c>
      <c r="E3" s="45" t="s">
        <v>124</v>
      </c>
      <c r="F3" s="45" t="s">
        <v>125</v>
      </c>
      <c r="G3" s="89" t="s">
        <v>104</v>
      </c>
      <c r="H3" s="45"/>
      <c r="I3" s="45" t="s">
        <v>278</v>
      </c>
      <c r="J3" s="45"/>
      <c r="K3" s="45"/>
      <c r="L3" s="88"/>
      <c r="M3" s="88" t="s">
        <v>126</v>
      </c>
      <c r="N3" s="88"/>
      <c r="O3" s="47"/>
      <c r="P3" s="45"/>
    </row>
    <row r="4" spans="2:16" ht="40.5" customHeight="1" x14ac:dyDescent="0.25">
      <c r="B4" s="88" t="s">
        <v>101</v>
      </c>
      <c r="C4" s="45" t="s">
        <v>127</v>
      </c>
      <c r="D4" s="45" t="s">
        <v>85</v>
      </c>
      <c r="E4" s="45" t="s">
        <v>128</v>
      </c>
      <c r="F4" s="45" t="s">
        <v>129</v>
      </c>
      <c r="G4" s="89" t="s">
        <v>130</v>
      </c>
      <c r="H4" s="45"/>
      <c r="I4" s="88" t="s">
        <v>122</v>
      </c>
      <c r="J4" s="45"/>
      <c r="K4" s="45"/>
      <c r="L4" s="88"/>
      <c r="M4" s="88" t="s">
        <v>131</v>
      </c>
      <c r="N4" s="88"/>
      <c r="O4" s="45"/>
      <c r="P4" s="47"/>
    </row>
    <row r="5" spans="2:16" x14ac:dyDescent="0.25">
      <c r="B5" s="88"/>
      <c r="C5" s="45" t="s">
        <v>98</v>
      </c>
      <c r="D5" s="45" t="s">
        <v>114</v>
      </c>
      <c r="E5" s="45" t="s">
        <v>132</v>
      </c>
      <c r="F5" s="45" t="s">
        <v>133</v>
      </c>
      <c r="G5" s="89" t="s">
        <v>134</v>
      </c>
      <c r="H5" s="45"/>
      <c r="I5" s="88" t="s">
        <v>110</v>
      </c>
      <c r="J5" s="90"/>
      <c r="K5" s="90"/>
      <c r="L5" s="88"/>
      <c r="M5" s="88" t="s">
        <v>135</v>
      </c>
      <c r="N5" s="88"/>
      <c r="O5" s="45"/>
      <c r="P5" s="45"/>
    </row>
    <row r="6" spans="2:16" x14ac:dyDescent="0.25">
      <c r="B6" s="88"/>
      <c r="C6" s="45" t="s">
        <v>136</v>
      </c>
      <c r="D6" s="45" t="s">
        <v>87</v>
      </c>
      <c r="E6" s="45" t="s">
        <v>137</v>
      </c>
      <c r="F6" s="45"/>
      <c r="G6" s="89" t="s">
        <v>138</v>
      </c>
      <c r="H6" s="45"/>
      <c r="I6" s="88" t="s">
        <v>111</v>
      </c>
      <c r="J6" s="88"/>
      <c r="K6" s="88"/>
      <c r="L6" s="88"/>
      <c r="M6" s="88" t="s">
        <v>140</v>
      </c>
      <c r="N6" s="88"/>
      <c r="O6" s="45"/>
      <c r="P6" s="45"/>
    </row>
    <row r="7" spans="2:16" ht="42.75" customHeight="1" x14ac:dyDescent="0.25">
      <c r="B7" s="88"/>
      <c r="C7" s="45" t="s">
        <v>141</v>
      </c>
      <c r="D7" s="45" t="s">
        <v>86</v>
      </c>
      <c r="E7" s="45" t="s">
        <v>142</v>
      </c>
      <c r="F7" s="45"/>
      <c r="G7" s="89" t="s">
        <v>143</v>
      </c>
      <c r="H7" s="45"/>
      <c r="I7" s="88" t="s">
        <v>139</v>
      </c>
      <c r="J7" s="88"/>
      <c r="K7" s="88"/>
      <c r="L7" s="88"/>
      <c r="M7" s="88" t="s">
        <v>144</v>
      </c>
      <c r="N7" s="88"/>
      <c r="O7" s="45"/>
      <c r="P7" s="45"/>
    </row>
    <row r="8" spans="2:16" x14ac:dyDescent="0.25">
      <c r="B8" s="88"/>
      <c r="C8" s="45"/>
      <c r="D8" s="45" t="s">
        <v>88</v>
      </c>
      <c r="E8" s="45" t="s">
        <v>145</v>
      </c>
      <c r="F8" s="45"/>
      <c r="G8" s="89" t="s">
        <v>146</v>
      </c>
      <c r="H8" s="45"/>
      <c r="I8" s="88" t="s">
        <v>112</v>
      </c>
      <c r="J8" s="88"/>
      <c r="K8" s="88"/>
      <c r="L8" s="88"/>
      <c r="M8" s="88" t="s">
        <v>148</v>
      </c>
      <c r="N8" s="88"/>
      <c r="O8" s="47"/>
      <c r="P8" s="45"/>
    </row>
    <row r="9" spans="2:16" x14ac:dyDescent="0.25">
      <c r="B9" s="88"/>
      <c r="C9" s="89"/>
      <c r="D9" s="89" t="s">
        <v>234</v>
      </c>
      <c r="E9" s="45" t="s">
        <v>149</v>
      </c>
      <c r="F9" s="89"/>
      <c r="G9" s="89" t="s">
        <v>150</v>
      </c>
      <c r="H9" s="89"/>
      <c r="I9" s="88" t="s">
        <v>147</v>
      </c>
      <c r="J9" s="88"/>
      <c r="K9" s="88"/>
      <c r="L9" s="88"/>
      <c r="M9" s="88" t="s">
        <v>152</v>
      </c>
      <c r="N9" s="88"/>
      <c r="O9" s="48"/>
      <c r="P9" s="47"/>
    </row>
    <row r="10" spans="2:16" x14ac:dyDescent="0.25">
      <c r="B10" s="88"/>
      <c r="C10" s="45"/>
      <c r="D10" s="45" t="s">
        <v>115</v>
      </c>
      <c r="E10" s="45" t="s">
        <v>153</v>
      </c>
      <c r="F10" s="89"/>
      <c r="G10" s="89" t="s">
        <v>154</v>
      </c>
      <c r="H10" s="45"/>
      <c r="I10" s="88" t="s">
        <v>151</v>
      </c>
      <c r="J10" s="88"/>
      <c r="K10" s="88"/>
      <c r="L10" s="88"/>
      <c r="M10" s="88"/>
      <c r="N10" s="88"/>
      <c r="O10" s="47"/>
      <c r="P10" s="48"/>
    </row>
    <row r="11" spans="2:16" x14ac:dyDescent="0.25">
      <c r="B11" s="88"/>
      <c r="C11" s="45"/>
      <c r="D11" s="45"/>
      <c r="E11" s="45" t="s">
        <v>155</v>
      </c>
      <c r="F11" s="45"/>
      <c r="G11" s="89" t="s">
        <v>156</v>
      </c>
      <c r="H11" s="45"/>
      <c r="I11" s="88"/>
      <c r="J11" s="45"/>
      <c r="K11" s="45"/>
      <c r="L11" s="88"/>
      <c r="M11" s="88" t="s">
        <v>110</v>
      </c>
      <c r="N11" s="88"/>
      <c r="O11" s="47"/>
      <c r="P11" s="47"/>
    </row>
    <row r="12" spans="2:16" x14ac:dyDescent="0.25">
      <c r="B12" s="88"/>
      <c r="C12" s="45"/>
      <c r="D12" s="88"/>
      <c r="E12" s="45" t="s">
        <v>157</v>
      </c>
      <c r="F12" s="45"/>
      <c r="G12" s="89" t="s">
        <v>158</v>
      </c>
      <c r="H12" s="45"/>
      <c r="I12" s="45"/>
      <c r="J12" s="45"/>
      <c r="K12" s="45"/>
      <c r="L12" s="88"/>
      <c r="M12" s="88" t="s">
        <v>159</v>
      </c>
      <c r="N12" s="88"/>
      <c r="O12" s="47"/>
      <c r="P12" s="47"/>
    </row>
    <row r="13" spans="2:16" x14ac:dyDescent="0.25">
      <c r="B13" s="88"/>
      <c r="C13" s="45"/>
      <c r="D13" s="45"/>
      <c r="E13" s="45" t="s">
        <v>160</v>
      </c>
      <c r="F13" s="45"/>
      <c r="G13" s="89" t="s">
        <v>105</v>
      </c>
      <c r="H13" s="45"/>
      <c r="I13" s="45"/>
      <c r="J13" s="88"/>
      <c r="K13" s="88"/>
      <c r="L13" s="88"/>
      <c r="M13" s="88" t="s">
        <v>161</v>
      </c>
      <c r="N13" s="88"/>
      <c r="O13" s="47"/>
      <c r="P13" s="47"/>
    </row>
    <row r="14" spans="2:16" x14ac:dyDescent="0.25">
      <c r="B14" s="88"/>
      <c r="C14" s="45"/>
      <c r="D14" s="45"/>
      <c r="E14" s="45" t="s">
        <v>162</v>
      </c>
      <c r="F14" s="45"/>
      <c r="G14" s="89" t="s">
        <v>163</v>
      </c>
      <c r="H14" s="45"/>
      <c r="I14" s="45"/>
      <c r="J14" s="45"/>
      <c r="K14" s="45"/>
      <c r="L14" s="88"/>
      <c r="M14" s="88"/>
      <c r="N14" s="88"/>
      <c r="O14" s="47"/>
      <c r="P14" s="47"/>
    </row>
    <row r="15" spans="2:16" x14ac:dyDescent="0.25">
      <c r="B15" s="88"/>
      <c r="C15" s="45"/>
      <c r="D15" s="45"/>
      <c r="E15" s="45" t="s">
        <v>164</v>
      </c>
      <c r="F15" s="45"/>
      <c r="G15" s="89" t="s">
        <v>106</v>
      </c>
      <c r="H15" s="45"/>
      <c r="I15" s="45"/>
      <c r="J15" s="45"/>
      <c r="K15" s="45"/>
      <c r="L15" s="88"/>
      <c r="M15" s="88" t="s">
        <v>111</v>
      </c>
      <c r="N15" s="88"/>
      <c r="O15" s="47"/>
      <c r="P15" s="47"/>
    </row>
    <row r="16" spans="2:16" x14ac:dyDescent="0.25">
      <c r="B16" s="88"/>
      <c r="C16" s="90"/>
      <c r="D16" s="90"/>
      <c r="E16" s="45" t="s">
        <v>165</v>
      </c>
      <c r="F16" s="90"/>
      <c r="G16" s="89" t="s">
        <v>166</v>
      </c>
      <c r="H16" s="90"/>
      <c r="I16" s="90"/>
      <c r="J16" s="90"/>
      <c r="K16" s="90"/>
      <c r="L16" s="88"/>
      <c r="M16" s="88" t="s">
        <v>167</v>
      </c>
      <c r="N16" s="88"/>
      <c r="O16" s="47"/>
      <c r="P16" s="47"/>
    </row>
    <row r="17" spans="2:16" x14ac:dyDescent="0.25">
      <c r="B17" s="88"/>
      <c r="C17" s="45"/>
      <c r="D17" s="45"/>
      <c r="E17" s="45" t="s">
        <v>168</v>
      </c>
      <c r="F17" s="45"/>
      <c r="G17" s="89"/>
      <c r="H17" s="45"/>
      <c r="I17" s="45"/>
      <c r="J17" s="45"/>
      <c r="K17" s="45"/>
      <c r="L17" s="88"/>
      <c r="M17" s="88" t="s">
        <v>169</v>
      </c>
      <c r="N17" s="88"/>
      <c r="O17" s="47"/>
      <c r="P17" s="47"/>
    </row>
    <row r="18" spans="2:16" x14ac:dyDescent="0.25">
      <c r="B18" s="88"/>
      <c r="C18" s="90"/>
      <c r="D18" s="90"/>
      <c r="E18" s="45" t="s">
        <v>170</v>
      </c>
      <c r="F18" s="90"/>
      <c r="G18" s="88"/>
      <c r="H18" s="90"/>
      <c r="I18" s="90"/>
      <c r="J18" s="90"/>
      <c r="K18" s="90"/>
      <c r="L18" s="88"/>
      <c r="M18" s="88" t="s">
        <v>171</v>
      </c>
      <c r="N18" s="88"/>
      <c r="O18" s="47"/>
      <c r="P18" s="47"/>
    </row>
    <row r="19" spans="2:16" x14ac:dyDescent="0.25">
      <c r="B19" s="88"/>
      <c r="C19" s="90"/>
      <c r="D19" s="90"/>
      <c r="E19" s="45" t="s">
        <v>172</v>
      </c>
      <c r="F19" s="90"/>
      <c r="G19" s="88"/>
      <c r="H19" s="90"/>
      <c r="I19" s="90"/>
      <c r="J19" s="90"/>
      <c r="K19" s="90"/>
      <c r="L19" s="88"/>
      <c r="M19" s="88" t="s">
        <v>173</v>
      </c>
      <c r="N19" s="88"/>
      <c r="O19" s="47"/>
      <c r="P19" s="47"/>
    </row>
    <row r="20" spans="2:16" x14ac:dyDescent="0.25">
      <c r="B20" s="88"/>
      <c r="C20" s="88"/>
      <c r="D20" s="88"/>
      <c r="E20" s="89" t="s">
        <v>174</v>
      </c>
      <c r="F20" s="88"/>
      <c r="G20" s="88"/>
      <c r="H20" s="88"/>
      <c r="I20" s="88"/>
      <c r="J20" s="88"/>
      <c r="K20" s="88"/>
      <c r="L20" s="88"/>
      <c r="M20" s="88" t="s">
        <v>140</v>
      </c>
      <c r="N20" s="88"/>
      <c r="O20" s="47"/>
      <c r="P20" s="47"/>
    </row>
    <row r="21" spans="2:16" x14ac:dyDescent="0.25">
      <c r="B21" s="88"/>
      <c r="C21" s="88"/>
      <c r="D21" s="88"/>
      <c r="E21" s="45" t="s">
        <v>175</v>
      </c>
      <c r="F21" s="88"/>
      <c r="G21" s="88"/>
      <c r="H21" s="88"/>
      <c r="I21" s="88"/>
      <c r="J21" s="88"/>
      <c r="K21" s="88"/>
      <c r="L21" s="88"/>
      <c r="M21" s="88"/>
      <c r="N21" s="88"/>
      <c r="O21" s="47"/>
      <c r="P21" s="47"/>
    </row>
    <row r="22" spans="2:16" x14ac:dyDescent="0.25">
      <c r="B22" s="88"/>
      <c r="C22" s="88"/>
      <c r="D22" s="88"/>
      <c r="E22" s="45"/>
      <c r="F22" s="88"/>
      <c r="G22" s="88"/>
      <c r="H22" s="88"/>
      <c r="I22" s="88"/>
      <c r="J22" s="88"/>
      <c r="K22" s="88"/>
      <c r="L22" s="88"/>
      <c r="M22" s="88" t="s">
        <v>139</v>
      </c>
      <c r="N22" s="88"/>
      <c r="O22" s="47"/>
      <c r="P22" s="47"/>
    </row>
    <row r="23" spans="2:16" x14ac:dyDescent="0.25">
      <c r="B23" s="88"/>
      <c r="C23" s="88"/>
      <c r="D23" s="88"/>
      <c r="E23" s="88"/>
      <c r="F23" s="88"/>
      <c r="G23" s="88"/>
      <c r="H23" s="88"/>
      <c r="I23" s="88"/>
      <c r="J23" s="88"/>
      <c r="K23" s="88"/>
      <c r="L23" s="88"/>
      <c r="M23" s="88" t="s">
        <v>176</v>
      </c>
      <c r="N23" s="88"/>
      <c r="O23" s="47"/>
      <c r="P23" s="47"/>
    </row>
    <row r="24" spans="2:16" x14ac:dyDescent="0.25">
      <c r="B24" s="88"/>
      <c r="C24" s="88"/>
      <c r="D24" s="88"/>
      <c r="E24" s="88"/>
      <c r="F24" s="88"/>
      <c r="G24" s="88"/>
      <c r="H24" s="88"/>
      <c r="I24" s="88"/>
      <c r="J24" s="88"/>
      <c r="K24" s="88"/>
      <c r="L24" s="88"/>
      <c r="M24" s="88" t="s">
        <v>169</v>
      </c>
      <c r="N24" s="88"/>
      <c r="O24" s="47"/>
      <c r="P24" s="47"/>
    </row>
    <row r="25" spans="2:16" ht="45" customHeight="1" x14ac:dyDescent="0.25">
      <c r="B25" s="88"/>
      <c r="C25" s="431"/>
      <c r="D25" s="431"/>
      <c r="E25" s="432"/>
      <c r="F25" s="432"/>
      <c r="G25" s="433"/>
      <c r="H25" s="434"/>
      <c r="I25" s="437" t="s">
        <v>177</v>
      </c>
      <c r="J25" s="430" t="s">
        <v>178</v>
      </c>
      <c r="K25" s="430" t="s">
        <v>179</v>
      </c>
      <c r="L25" s="430" t="s">
        <v>180</v>
      </c>
      <c r="M25" s="88" t="s">
        <v>181</v>
      </c>
      <c r="N25" s="88"/>
      <c r="P25" s="47"/>
    </row>
    <row r="26" spans="2:16" x14ac:dyDescent="0.25">
      <c r="B26" s="88"/>
      <c r="C26" s="431"/>
      <c r="D26" s="431"/>
      <c r="E26" s="432"/>
      <c r="F26" s="432"/>
      <c r="G26" s="435"/>
      <c r="H26" s="436"/>
      <c r="I26" s="438"/>
      <c r="J26" s="430"/>
      <c r="K26" s="430"/>
      <c r="L26" s="430"/>
      <c r="M26" s="88" t="s">
        <v>182</v>
      </c>
      <c r="N26" s="88"/>
    </row>
    <row r="27" spans="2:16" x14ac:dyDescent="0.25">
      <c r="B27" s="88"/>
      <c r="C27" s="91"/>
      <c r="D27" s="92"/>
      <c r="E27" s="91"/>
      <c r="F27" s="92"/>
      <c r="G27" s="91"/>
      <c r="H27" s="92"/>
      <c r="I27" s="91" t="s">
        <v>70</v>
      </c>
      <c r="J27" s="93">
        <v>0.15001</v>
      </c>
      <c r="K27" s="94">
        <v>0.25</v>
      </c>
      <c r="L27" s="88" t="str">
        <f>CONCATENATE("Entre &gt; ",TEXT(J27,"0%")," y &lt;= ",TEXT(K27,"0%"))</f>
        <v>Entre &gt; 15% y &lt;= 25%</v>
      </c>
      <c r="M27" s="88" t="s">
        <v>183</v>
      </c>
      <c r="N27" s="88"/>
    </row>
    <row r="28" spans="2:16" x14ac:dyDescent="0.25">
      <c r="B28" s="88"/>
      <c r="C28" s="91"/>
      <c r="D28" s="92"/>
      <c r="E28" s="91"/>
      <c r="F28" s="92"/>
      <c r="G28" s="91"/>
      <c r="H28" s="95"/>
      <c r="I28" s="91" t="s">
        <v>71</v>
      </c>
      <c r="J28" s="96">
        <v>0.10000100000000001</v>
      </c>
      <c r="K28" s="97">
        <v>0.15</v>
      </c>
      <c r="L28" s="88" t="str">
        <f t="shared" ref="L28:L30" si="0">CONCATENATE("Entre &gt; ",TEXT(J28,"0%")," y &lt;= ",TEXT(K28,"0%"))</f>
        <v>Entre &gt; 10% y &lt;= 15%</v>
      </c>
      <c r="M28" s="88"/>
      <c r="N28" s="88"/>
    </row>
    <row r="29" spans="2:16" x14ac:dyDescent="0.25">
      <c r="B29" s="88"/>
      <c r="C29" s="91"/>
      <c r="D29" s="95"/>
      <c r="E29" s="91"/>
      <c r="F29" s="98"/>
      <c r="G29" s="91"/>
      <c r="H29" s="98"/>
      <c r="I29" s="91" t="s">
        <v>72</v>
      </c>
      <c r="J29" s="99">
        <v>5.0000999999999997E-2</v>
      </c>
      <c r="K29" s="100">
        <v>0.1</v>
      </c>
      <c r="L29" s="88" t="str">
        <f t="shared" si="0"/>
        <v>Entre &gt; 5% y &lt;= 10%</v>
      </c>
      <c r="M29" s="88" t="s">
        <v>112</v>
      </c>
      <c r="N29" s="88"/>
    </row>
    <row r="30" spans="2:16" x14ac:dyDescent="0.25">
      <c r="B30" s="88"/>
      <c r="C30" s="91"/>
      <c r="D30" s="98"/>
      <c r="E30" s="91"/>
      <c r="F30" s="101"/>
      <c r="G30" s="102"/>
      <c r="H30" s="101"/>
      <c r="I30" s="91" t="s">
        <v>73</v>
      </c>
      <c r="J30" s="103">
        <v>0.01</v>
      </c>
      <c r="K30" s="104">
        <v>0.05</v>
      </c>
      <c r="L30" s="88" t="str">
        <f t="shared" si="0"/>
        <v>Entre &gt; 1% y &lt;= 5%</v>
      </c>
      <c r="M30" s="88" t="s">
        <v>184</v>
      </c>
      <c r="N30" s="88"/>
    </row>
    <row r="31" spans="2:16" ht="15.75" x14ac:dyDescent="0.25">
      <c r="B31" s="88"/>
      <c r="C31" s="91"/>
      <c r="D31" s="101"/>
      <c r="E31" s="49"/>
      <c r="F31" s="49"/>
      <c r="G31" s="49"/>
      <c r="H31" s="49"/>
      <c r="I31" s="49"/>
      <c r="J31" s="49"/>
      <c r="K31" s="49"/>
      <c r="L31" s="88"/>
      <c r="M31" s="88" t="s">
        <v>185</v>
      </c>
      <c r="N31" s="88"/>
    </row>
    <row r="32" spans="2:16" x14ac:dyDescent="0.25">
      <c r="B32" s="88"/>
      <c r="C32" s="88"/>
      <c r="D32" s="88"/>
      <c r="E32" s="88"/>
      <c r="F32" s="88"/>
      <c r="G32" s="88"/>
      <c r="H32" s="88"/>
      <c r="I32" s="88"/>
      <c r="J32" s="88"/>
      <c r="K32" s="88"/>
      <c r="L32" s="88"/>
      <c r="M32" s="88" t="s">
        <v>186</v>
      </c>
      <c r="N32" s="88"/>
    </row>
    <row r="33" spans="2:14" x14ac:dyDescent="0.25">
      <c r="B33" s="88"/>
      <c r="C33" s="88"/>
      <c r="D33" s="88"/>
      <c r="E33" s="88"/>
      <c r="F33" s="88"/>
      <c r="G33" s="88"/>
      <c r="H33" s="88"/>
      <c r="I33" s="88"/>
      <c r="J33" s="88"/>
      <c r="K33" s="88"/>
      <c r="L33" s="88"/>
      <c r="M33" s="88" t="s">
        <v>187</v>
      </c>
      <c r="N33" s="88"/>
    </row>
    <row r="34" spans="2:14" x14ac:dyDescent="0.25">
      <c r="B34" s="88"/>
      <c r="C34" s="88"/>
      <c r="D34" s="88"/>
      <c r="E34" s="88"/>
      <c r="F34" s="88"/>
      <c r="G34" s="88"/>
      <c r="H34" s="88"/>
      <c r="I34" s="88"/>
      <c r="J34" s="88"/>
      <c r="K34" s="88"/>
      <c r="L34" s="88"/>
      <c r="M34" s="88"/>
      <c r="N34" s="88"/>
    </row>
    <row r="35" spans="2:14" x14ac:dyDescent="0.25">
      <c r="B35" s="88"/>
      <c r="C35" s="88"/>
      <c r="D35" s="88"/>
      <c r="E35" s="88"/>
      <c r="F35" s="88"/>
      <c r="G35" s="88"/>
      <c r="H35" s="88"/>
      <c r="I35" s="88"/>
      <c r="J35" s="88"/>
      <c r="K35" s="88"/>
      <c r="L35" s="88"/>
      <c r="M35" s="88"/>
      <c r="N35" s="88"/>
    </row>
    <row r="36" spans="2:14" ht="36" x14ac:dyDescent="0.25">
      <c r="B36" s="88"/>
      <c r="C36" s="88"/>
      <c r="D36" s="88"/>
      <c r="E36" s="105" t="s">
        <v>188</v>
      </c>
      <c r="F36" s="105" t="s">
        <v>189</v>
      </c>
      <c r="G36" s="105" t="s">
        <v>190</v>
      </c>
      <c r="H36" s="105" t="s">
        <v>191</v>
      </c>
      <c r="I36" s="105" t="s">
        <v>192</v>
      </c>
      <c r="J36" s="105" t="s">
        <v>193</v>
      </c>
      <c r="K36" s="88"/>
      <c r="L36" s="88"/>
      <c r="M36" s="88"/>
      <c r="N36" s="88"/>
    </row>
    <row r="37" spans="2:14" ht="48" x14ac:dyDescent="0.25">
      <c r="B37" s="88"/>
      <c r="C37" s="88"/>
      <c r="D37" s="88"/>
      <c r="E37" s="106" t="s">
        <v>264</v>
      </c>
      <c r="F37" s="107" t="s">
        <v>195</v>
      </c>
      <c r="G37" s="108" t="s">
        <v>196</v>
      </c>
      <c r="H37" s="109" t="s">
        <v>84</v>
      </c>
      <c r="I37" s="110" t="s">
        <v>197</v>
      </c>
      <c r="J37" s="110" t="s">
        <v>198</v>
      </c>
      <c r="K37" s="88"/>
      <c r="L37" s="88"/>
      <c r="M37" s="88" t="s">
        <v>147</v>
      </c>
      <c r="N37" s="88"/>
    </row>
    <row r="38" spans="2:14" ht="36" x14ac:dyDescent="0.25">
      <c r="B38" s="88"/>
      <c r="C38" s="88"/>
      <c r="D38" s="88"/>
      <c r="E38" s="106" t="s">
        <v>194</v>
      </c>
      <c r="F38" s="111" t="s">
        <v>200</v>
      </c>
      <c r="G38" s="108"/>
      <c r="H38" s="109" t="s">
        <v>114</v>
      </c>
      <c r="I38" s="110" t="s">
        <v>201</v>
      </c>
      <c r="J38" s="110" t="s">
        <v>202</v>
      </c>
      <c r="K38" s="88"/>
      <c r="L38" s="88"/>
      <c r="M38" s="88" t="s">
        <v>203</v>
      </c>
      <c r="N38" s="88"/>
    </row>
    <row r="39" spans="2:14" ht="36" x14ac:dyDescent="0.25">
      <c r="B39" s="88"/>
      <c r="C39" s="88"/>
      <c r="D39" s="88"/>
      <c r="E39" s="106" t="s">
        <v>199</v>
      </c>
      <c r="F39" s="111" t="s">
        <v>205</v>
      </c>
      <c r="G39" s="108"/>
      <c r="H39" s="109" t="s">
        <v>85</v>
      </c>
      <c r="I39" s="112"/>
      <c r="J39" s="110" t="s">
        <v>206</v>
      </c>
      <c r="K39" s="88"/>
      <c r="L39" s="88"/>
      <c r="M39" s="88"/>
      <c r="N39" s="88"/>
    </row>
    <row r="40" spans="2:14" ht="24" x14ac:dyDescent="0.25">
      <c r="B40" s="88"/>
      <c r="C40" s="88"/>
      <c r="D40" s="88"/>
      <c r="E40" s="106" t="s">
        <v>204</v>
      </c>
      <c r="F40" s="113"/>
      <c r="G40" s="108"/>
      <c r="H40" s="85" t="s">
        <v>87</v>
      </c>
      <c r="I40" s="112"/>
      <c r="J40" s="110" t="s">
        <v>207</v>
      </c>
      <c r="K40" s="88"/>
      <c r="L40" s="88"/>
      <c r="M40" s="88" t="s">
        <v>151</v>
      </c>
      <c r="N40" s="88"/>
    </row>
    <row r="41" spans="2:14" ht="24" x14ac:dyDescent="0.25">
      <c r="B41" s="88"/>
      <c r="C41" s="88"/>
      <c r="D41" s="88"/>
      <c r="E41" s="106" t="s">
        <v>108</v>
      </c>
      <c r="F41" s="107"/>
      <c r="G41" s="108"/>
      <c r="H41" s="86" t="s">
        <v>208</v>
      </c>
      <c r="I41" s="112"/>
      <c r="J41" s="112"/>
      <c r="K41" s="88"/>
      <c r="L41" s="88"/>
      <c r="M41" s="88" t="s">
        <v>203</v>
      </c>
      <c r="N41" s="88"/>
    </row>
    <row r="42" spans="2:14" ht="24" x14ac:dyDescent="0.25">
      <c r="B42" s="88"/>
      <c r="C42" s="88"/>
      <c r="D42" s="88"/>
      <c r="E42" s="106" t="s">
        <v>109</v>
      </c>
      <c r="F42" s="107"/>
      <c r="G42" s="108"/>
      <c r="H42" s="114" t="s">
        <v>210</v>
      </c>
      <c r="I42" s="112"/>
      <c r="J42" s="112"/>
      <c r="K42" s="88"/>
      <c r="L42" s="88"/>
      <c r="M42" s="88"/>
      <c r="N42" s="88"/>
    </row>
    <row r="43" spans="2:14" ht="24" x14ac:dyDescent="0.25">
      <c r="B43" s="88"/>
      <c r="C43" s="88"/>
      <c r="D43" s="88"/>
      <c r="E43" s="106" t="s">
        <v>209</v>
      </c>
      <c r="F43" s="113"/>
      <c r="G43" s="108"/>
      <c r="H43" s="114" t="s">
        <v>89</v>
      </c>
      <c r="I43" s="112"/>
      <c r="J43" s="112"/>
      <c r="K43" s="88"/>
      <c r="L43" s="88"/>
      <c r="M43" s="88"/>
      <c r="N43" s="88"/>
    </row>
    <row r="44" spans="2:14" ht="24" x14ac:dyDescent="0.25">
      <c r="B44" s="88"/>
      <c r="C44" s="88"/>
      <c r="D44" s="88"/>
      <c r="E44" s="106" t="s">
        <v>211</v>
      </c>
      <c r="F44" s="113"/>
      <c r="G44" s="108"/>
      <c r="H44" s="109" t="s">
        <v>115</v>
      </c>
      <c r="I44" s="112"/>
      <c r="J44" s="112"/>
      <c r="K44" s="88"/>
      <c r="L44" s="88"/>
      <c r="M44" s="88"/>
      <c r="N44" s="88"/>
    </row>
    <row r="45" spans="2:14" ht="36" x14ac:dyDescent="0.25">
      <c r="B45" s="88"/>
      <c r="C45" s="88"/>
      <c r="D45" s="88"/>
      <c r="E45" s="106" t="s">
        <v>212</v>
      </c>
      <c r="F45" s="109"/>
      <c r="G45" s="109"/>
      <c r="H45" s="114" t="s">
        <v>88</v>
      </c>
      <c r="I45" s="109"/>
      <c r="J45" s="109"/>
      <c r="K45" s="88"/>
      <c r="L45" s="88"/>
      <c r="M45" s="88"/>
      <c r="N45" s="88"/>
    </row>
    <row r="46" spans="2:14" ht="36" x14ac:dyDescent="0.25">
      <c r="B46" s="88"/>
      <c r="C46" s="88"/>
      <c r="D46" s="88"/>
      <c r="E46" s="106" t="s">
        <v>212</v>
      </c>
      <c r="F46" s="88"/>
      <c r="G46" s="88"/>
      <c r="H46" s="88"/>
      <c r="I46" s="88"/>
      <c r="J46" s="88"/>
      <c r="K46" s="88"/>
      <c r="L46" s="88"/>
      <c r="M46" s="88"/>
      <c r="N46" s="88"/>
    </row>
    <row r="47" spans="2:14" x14ac:dyDescent="0.25">
      <c r="B47" s="88"/>
      <c r="C47" s="88"/>
      <c r="D47" s="88"/>
      <c r="E47" s="88"/>
      <c r="G47" s="88"/>
      <c r="H47" s="88"/>
      <c r="I47" s="88"/>
      <c r="J47" s="88"/>
      <c r="K47" s="88"/>
      <c r="L47" s="88"/>
      <c r="M47" s="88"/>
      <c r="N47" s="88"/>
    </row>
    <row r="48" spans="2:14" x14ac:dyDescent="0.25">
      <c r="B48" s="88"/>
      <c r="C48" s="88"/>
      <c r="D48" s="88"/>
      <c r="E48" s="88"/>
      <c r="F48" s="115" t="s">
        <v>213</v>
      </c>
      <c r="G48" s="88" t="s">
        <v>214</v>
      </c>
      <c r="H48" s="88" t="s">
        <v>215</v>
      </c>
      <c r="I48" s="88"/>
      <c r="J48" s="88" t="s">
        <v>216</v>
      </c>
      <c r="K48" s="88"/>
      <c r="L48" s="88"/>
      <c r="M48" s="88"/>
      <c r="N48" s="88"/>
    </row>
    <row r="49" spans="2:14" x14ac:dyDescent="0.25">
      <c r="B49" s="88"/>
      <c r="C49" s="88"/>
      <c r="D49" s="88"/>
      <c r="E49" s="88" t="s">
        <v>282</v>
      </c>
      <c r="F49" s="109" t="s">
        <v>84</v>
      </c>
      <c r="G49" s="88" t="s">
        <v>217</v>
      </c>
      <c r="H49" s="88" t="s">
        <v>218</v>
      </c>
      <c r="I49" s="88"/>
      <c r="J49" s="88" t="str">
        <f>'Instrumento de Planeación'!B21</f>
        <v>OBJETIVO 1: Verificar la gestión de los recursos economicos entregados bajo el marco del PAE</v>
      </c>
      <c r="K49" s="88"/>
      <c r="L49" s="88"/>
      <c r="M49" s="88"/>
      <c r="N49" s="88"/>
    </row>
    <row r="50" spans="2:14" x14ac:dyDescent="0.25">
      <c r="B50" s="88"/>
      <c r="C50" s="88"/>
      <c r="D50" s="88"/>
      <c r="E50" s="88"/>
      <c r="F50" s="109" t="s">
        <v>114</v>
      </c>
      <c r="G50" s="88" t="s">
        <v>219</v>
      </c>
      <c r="H50" s="88" t="s">
        <v>220</v>
      </c>
      <c r="I50" s="88"/>
      <c r="J50" s="88" t="str">
        <f>'Instrumento de Planeación'!B29</f>
        <v>OBJETIVO 2: Evaluar la eficiencia y la eficacia de los sistemas institucionales para supervisar el estado en que la alimentación es entregada a los beneficiarios.</v>
      </c>
      <c r="K50" s="88"/>
      <c r="L50" s="88"/>
      <c r="M50" s="88"/>
      <c r="N50" s="88"/>
    </row>
    <row r="51" spans="2:14" x14ac:dyDescent="0.25">
      <c r="B51" s="88"/>
      <c r="C51" s="88"/>
      <c r="D51" s="88"/>
      <c r="E51" s="88"/>
      <c r="F51" s="109" t="s">
        <v>85</v>
      </c>
      <c r="G51" s="88" t="s">
        <v>221</v>
      </c>
      <c r="H51" s="88" t="s">
        <v>222</v>
      </c>
      <c r="I51" s="88"/>
      <c r="J51" s="88" t="str">
        <f>'Instrumento de Planeación'!B35</f>
        <v>OBJETIVO 3: Verificar que los productos y servicios recibidos cumplan con las especificaciones definidas, se encuentren en funcionamiento y hayan contribuido al fin para el cual fueron adquiridos.</v>
      </c>
      <c r="K51" s="88"/>
      <c r="L51" s="88"/>
      <c r="M51" s="88"/>
      <c r="N51" s="88"/>
    </row>
    <row r="52" spans="2:14" x14ac:dyDescent="0.25">
      <c r="B52" s="88"/>
      <c r="C52" s="88"/>
      <c r="D52" s="88"/>
      <c r="E52" s="88"/>
      <c r="F52" s="85" t="s">
        <v>87</v>
      </c>
      <c r="G52" s="88" t="s">
        <v>223</v>
      </c>
      <c r="H52" s="88" t="s">
        <v>224</v>
      </c>
      <c r="I52" s="88"/>
      <c r="J52" s="88" t="str">
        <f>'Instrumento de Planeación'!B41</f>
        <v>OBJETIVO 4</v>
      </c>
      <c r="K52" s="88"/>
      <c r="L52" s="88"/>
      <c r="M52" s="88"/>
      <c r="N52" s="88"/>
    </row>
    <row r="53" spans="2:14" x14ac:dyDescent="0.25">
      <c r="B53" s="88"/>
      <c r="C53" s="88"/>
      <c r="D53" s="88"/>
      <c r="E53" s="88"/>
      <c r="F53" s="86" t="s">
        <v>225</v>
      </c>
      <c r="G53" s="88" t="s">
        <v>226</v>
      </c>
      <c r="H53" s="88" t="s">
        <v>227</v>
      </c>
      <c r="I53" s="88"/>
      <c r="J53" s="88" t="str">
        <f>'Instrumento de Planeación'!B48</f>
        <v>OBJETIVO 5</v>
      </c>
      <c r="K53" s="88"/>
      <c r="L53" s="88"/>
      <c r="M53" s="88"/>
      <c r="N53" s="88"/>
    </row>
    <row r="54" spans="2:14" ht="24" x14ac:dyDescent="0.25">
      <c r="B54" s="88"/>
      <c r="C54" s="88"/>
      <c r="D54" s="88"/>
      <c r="E54" s="88"/>
      <c r="F54" s="114" t="s">
        <v>234</v>
      </c>
      <c r="G54" s="88" t="s">
        <v>232</v>
      </c>
      <c r="H54" s="88" t="s">
        <v>233</v>
      </c>
      <c r="I54" s="88"/>
      <c r="J54" s="88"/>
      <c r="K54" s="88"/>
      <c r="L54" s="88"/>
      <c r="M54" s="88"/>
      <c r="N54" s="88"/>
    </row>
    <row r="55" spans="2:14" x14ac:dyDescent="0.25">
      <c r="B55" s="88"/>
      <c r="C55" s="88"/>
      <c r="D55" s="88"/>
      <c r="E55" s="88"/>
      <c r="F55" s="109" t="s">
        <v>115</v>
      </c>
      <c r="G55" s="88" t="s">
        <v>228</v>
      </c>
      <c r="H55" s="88" t="s">
        <v>229</v>
      </c>
      <c r="I55" s="88"/>
      <c r="J55" s="88"/>
      <c r="K55" s="88"/>
      <c r="L55" s="88"/>
      <c r="M55" s="88"/>
      <c r="N55" s="88"/>
    </row>
    <row r="56" spans="2:14" x14ac:dyDescent="0.25">
      <c r="B56" s="88"/>
      <c r="C56" s="88"/>
      <c r="D56" s="88"/>
      <c r="E56" s="88"/>
      <c r="F56" s="114" t="s">
        <v>88</v>
      </c>
      <c r="G56" s="88" t="s">
        <v>230</v>
      </c>
      <c r="H56" s="88" t="s">
        <v>231</v>
      </c>
      <c r="I56" s="88"/>
      <c r="J56" s="88"/>
      <c r="K56" s="88"/>
      <c r="L56" s="88"/>
      <c r="M56" s="88"/>
      <c r="N56" s="88"/>
    </row>
    <row r="57" spans="2:14" x14ac:dyDescent="0.25">
      <c r="E57" s="88"/>
    </row>
    <row r="64" spans="2:14" x14ac:dyDescent="0.25">
      <c r="J64" t="s">
        <v>275</v>
      </c>
    </row>
    <row r="65" spans="5:11" ht="105" x14ac:dyDescent="0.25">
      <c r="J65" s="169" t="s">
        <v>276</v>
      </c>
      <c r="K65" s="170" t="s">
        <v>277</v>
      </c>
    </row>
    <row r="66" spans="5:11" x14ac:dyDescent="0.25">
      <c r="J66" s="174" t="s">
        <v>278</v>
      </c>
      <c r="K66" s="175">
        <v>1</v>
      </c>
    </row>
    <row r="67" spans="5:11" x14ac:dyDescent="0.25">
      <c r="J67" s="174">
        <v>0</v>
      </c>
      <c r="K67" s="175">
        <v>1</v>
      </c>
    </row>
    <row r="68" spans="5:11" ht="45" x14ac:dyDescent="0.25">
      <c r="F68" s="169" t="s">
        <v>265</v>
      </c>
      <c r="G68" s="170" t="s">
        <v>266</v>
      </c>
      <c r="H68" s="236" t="s">
        <v>516</v>
      </c>
      <c r="I68" s="236" t="s">
        <v>517</v>
      </c>
      <c r="J68" s="174">
        <v>0.01</v>
      </c>
      <c r="K68" s="175">
        <v>0.99</v>
      </c>
    </row>
    <row r="69" spans="5:11" x14ac:dyDescent="0.25">
      <c r="F69" s="171" t="s">
        <v>264</v>
      </c>
      <c r="G69" s="172">
        <v>0</v>
      </c>
      <c r="J69" s="174">
        <v>0.02</v>
      </c>
      <c r="K69" s="175">
        <v>0.98</v>
      </c>
    </row>
    <row r="70" spans="5:11" x14ac:dyDescent="0.25">
      <c r="E70" t="s">
        <v>279</v>
      </c>
      <c r="F70" s="171" t="s">
        <v>267</v>
      </c>
      <c r="G70" s="172">
        <v>0.1</v>
      </c>
      <c r="J70" s="174">
        <v>0.03</v>
      </c>
      <c r="K70" s="175">
        <v>0.97</v>
      </c>
    </row>
    <row r="71" spans="5:11" ht="25.5" x14ac:dyDescent="0.25">
      <c r="E71" t="s">
        <v>279</v>
      </c>
      <c r="F71" s="171" t="s">
        <v>268</v>
      </c>
      <c r="G71" s="172">
        <v>0.15</v>
      </c>
      <c r="J71" s="174">
        <v>0.04</v>
      </c>
      <c r="K71" s="175">
        <v>0.96</v>
      </c>
    </row>
    <row r="72" spans="5:11" ht="25.5" x14ac:dyDescent="0.25">
      <c r="E72" t="s">
        <v>279</v>
      </c>
      <c r="F72" s="171" t="s">
        <v>269</v>
      </c>
      <c r="G72" s="172">
        <v>0.15</v>
      </c>
      <c r="J72" s="174">
        <v>0.05</v>
      </c>
      <c r="K72" s="175">
        <v>0.95</v>
      </c>
    </row>
    <row r="73" spans="5:11" ht="25.5" x14ac:dyDescent="0.25">
      <c r="E73" t="s">
        <v>279</v>
      </c>
      <c r="F73" s="171" t="s">
        <v>270</v>
      </c>
      <c r="G73" s="172">
        <v>0.15</v>
      </c>
      <c r="J73" s="174">
        <v>0.06</v>
      </c>
      <c r="K73" s="175">
        <v>0.94</v>
      </c>
    </row>
    <row r="74" spans="5:11" ht="25.5" x14ac:dyDescent="0.25">
      <c r="E74" t="s">
        <v>279</v>
      </c>
      <c r="F74" s="171" t="s">
        <v>271</v>
      </c>
      <c r="G74" s="172">
        <v>0.15</v>
      </c>
      <c r="J74" s="174">
        <v>7.0000000000000007E-2</v>
      </c>
      <c r="K74" s="175">
        <v>0.93</v>
      </c>
    </row>
    <row r="75" spans="5:11" ht="25.5" x14ac:dyDescent="0.25">
      <c r="E75" t="s">
        <v>279</v>
      </c>
      <c r="F75" s="171" t="s">
        <v>272</v>
      </c>
      <c r="G75" s="173">
        <v>0.15</v>
      </c>
      <c r="J75" s="174">
        <v>0.08</v>
      </c>
      <c r="K75" s="175">
        <v>0.92</v>
      </c>
    </row>
    <row r="76" spans="5:11" ht="38.25" x14ac:dyDescent="0.25">
      <c r="E76" t="s">
        <v>279</v>
      </c>
      <c r="F76" s="171" t="s">
        <v>273</v>
      </c>
      <c r="G76" s="173">
        <v>0.15</v>
      </c>
      <c r="J76" s="174">
        <v>0.09</v>
      </c>
      <c r="K76" s="175">
        <v>0.91</v>
      </c>
    </row>
    <row r="77" spans="5:11" x14ac:dyDescent="0.25">
      <c r="F77" s="171"/>
      <c r="G77" s="173"/>
      <c r="J77" s="174">
        <v>0.1</v>
      </c>
      <c r="K77" s="175">
        <v>0.9</v>
      </c>
    </row>
    <row r="78" spans="5:11" x14ac:dyDescent="0.25">
      <c r="F78" s="171"/>
      <c r="G78" s="173"/>
      <c r="J78" s="174">
        <v>0.11</v>
      </c>
      <c r="K78" s="175">
        <v>0.89</v>
      </c>
    </row>
    <row r="79" spans="5:11" x14ac:dyDescent="0.25">
      <c r="J79" s="174">
        <v>0.12</v>
      </c>
      <c r="K79" s="175">
        <v>0.88</v>
      </c>
    </row>
    <row r="80" spans="5:11" x14ac:dyDescent="0.25">
      <c r="J80" s="174">
        <v>0.13</v>
      </c>
      <c r="K80" s="175">
        <v>0.87</v>
      </c>
    </row>
    <row r="81" spans="6:11" x14ac:dyDescent="0.25">
      <c r="J81" s="174">
        <v>0.14000000000000001</v>
      </c>
      <c r="K81" s="175">
        <v>0.86</v>
      </c>
    </row>
    <row r="82" spans="6:11" x14ac:dyDescent="0.25">
      <c r="J82" s="174">
        <v>0.15</v>
      </c>
      <c r="K82" s="175">
        <v>0.85</v>
      </c>
    </row>
    <row r="83" spans="6:11" x14ac:dyDescent="0.25">
      <c r="J83" s="174">
        <v>0.16</v>
      </c>
      <c r="K83" s="175">
        <v>0.84</v>
      </c>
    </row>
    <row r="84" spans="6:11" ht="30" x14ac:dyDescent="0.25">
      <c r="F84" s="176" t="s">
        <v>280</v>
      </c>
      <c r="G84" s="177" t="s">
        <v>281</v>
      </c>
      <c r="J84" s="174">
        <v>0.17</v>
      </c>
      <c r="K84" s="175">
        <v>0.83</v>
      </c>
    </row>
    <row r="85" spans="6:11" ht="18" x14ac:dyDescent="0.25">
      <c r="F85" s="178">
        <v>1</v>
      </c>
      <c r="G85" s="179">
        <v>0</v>
      </c>
      <c r="J85" s="174">
        <v>0.18</v>
      </c>
      <c r="K85" s="175">
        <v>0.82</v>
      </c>
    </row>
    <row r="86" spans="6:11" ht="18" x14ac:dyDescent="0.25">
      <c r="F86" s="178">
        <v>0.99</v>
      </c>
      <c r="G86" s="179">
        <v>0.01</v>
      </c>
      <c r="J86" s="174">
        <v>0.19</v>
      </c>
      <c r="K86" s="175">
        <v>0.81</v>
      </c>
    </row>
    <row r="87" spans="6:11" ht="18" x14ac:dyDescent="0.25">
      <c r="F87" s="178">
        <v>0.98</v>
      </c>
      <c r="G87" s="179">
        <v>0.02</v>
      </c>
      <c r="J87" s="174">
        <v>0.2</v>
      </c>
      <c r="K87" s="175">
        <v>0.8</v>
      </c>
    </row>
    <row r="88" spans="6:11" ht="18" x14ac:dyDescent="0.25">
      <c r="F88" s="178">
        <v>0.97</v>
      </c>
      <c r="G88" s="179">
        <v>0.03</v>
      </c>
      <c r="J88" s="174">
        <v>0.21</v>
      </c>
      <c r="K88" s="175">
        <v>0.79</v>
      </c>
    </row>
    <row r="89" spans="6:11" ht="18" x14ac:dyDescent="0.25">
      <c r="F89" s="178">
        <v>0.96</v>
      </c>
      <c r="G89" s="179">
        <v>0.04</v>
      </c>
      <c r="J89" s="174">
        <v>0.22</v>
      </c>
      <c r="K89" s="175">
        <v>0.78</v>
      </c>
    </row>
    <row r="90" spans="6:11" ht="18" x14ac:dyDescent="0.25">
      <c r="F90" s="178">
        <v>0.95</v>
      </c>
      <c r="G90" s="179">
        <v>0.05</v>
      </c>
      <c r="J90" s="174">
        <v>0.23</v>
      </c>
      <c r="K90" s="175">
        <v>0.77</v>
      </c>
    </row>
    <row r="91" spans="6:11" ht="18" x14ac:dyDescent="0.25">
      <c r="F91" s="178">
        <v>0.94</v>
      </c>
      <c r="G91" s="179">
        <v>0.06</v>
      </c>
      <c r="J91" s="174">
        <v>0.24</v>
      </c>
      <c r="K91" s="175">
        <v>0.76</v>
      </c>
    </row>
    <row r="92" spans="6:11" ht="18" x14ac:dyDescent="0.25">
      <c r="F92" s="178">
        <v>0.93</v>
      </c>
      <c r="G92" s="179">
        <v>7.0000000000000007E-2</v>
      </c>
      <c r="J92" s="174">
        <v>0.25</v>
      </c>
      <c r="K92" s="175">
        <v>0.75</v>
      </c>
    </row>
    <row r="93" spans="6:11" ht="18" x14ac:dyDescent="0.25">
      <c r="F93" s="178">
        <v>0.92</v>
      </c>
      <c r="G93" s="179">
        <v>0.08</v>
      </c>
      <c r="J93" s="174">
        <v>0.26</v>
      </c>
      <c r="K93" s="175">
        <v>0.74</v>
      </c>
    </row>
    <row r="94" spans="6:11" ht="18" x14ac:dyDescent="0.25">
      <c r="F94" s="178">
        <v>0.91</v>
      </c>
      <c r="G94" s="179">
        <v>0.09</v>
      </c>
      <c r="J94" s="174">
        <v>0.27</v>
      </c>
      <c r="K94" s="175">
        <v>0.73</v>
      </c>
    </row>
    <row r="95" spans="6:11" ht="18" x14ac:dyDescent="0.25">
      <c r="F95" s="178">
        <v>0.9</v>
      </c>
      <c r="G95" s="179">
        <v>0.1</v>
      </c>
      <c r="J95" s="174">
        <v>0.28000000000000003</v>
      </c>
      <c r="K95" s="175">
        <v>0.72</v>
      </c>
    </row>
    <row r="96" spans="6:11" ht="18" x14ac:dyDescent="0.25">
      <c r="F96" s="178">
        <v>0.89</v>
      </c>
      <c r="G96" s="179">
        <v>0.11</v>
      </c>
      <c r="J96" s="174">
        <v>0.28999999999999998</v>
      </c>
      <c r="K96" s="175">
        <v>0.71</v>
      </c>
    </row>
    <row r="97" spans="6:11" ht="18" x14ac:dyDescent="0.25">
      <c r="F97" s="178">
        <v>0.88</v>
      </c>
      <c r="G97" s="179">
        <v>0.12</v>
      </c>
      <c r="J97" s="174">
        <v>0.3</v>
      </c>
      <c r="K97" s="175">
        <v>0.7</v>
      </c>
    </row>
    <row r="98" spans="6:11" ht="18" x14ac:dyDescent="0.25">
      <c r="F98" s="178">
        <v>0.87</v>
      </c>
      <c r="G98" s="179">
        <v>0.13</v>
      </c>
      <c r="J98" s="174">
        <v>0.31</v>
      </c>
      <c r="K98" s="175">
        <v>0.69</v>
      </c>
    </row>
    <row r="99" spans="6:11" ht="18" x14ac:dyDescent="0.25">
      <c r="F99" s="178">
        <v>0.86</v>
      </c>
      <c r="G99" s="179">
        <v>0.14000000000000001</v>
      </c>
      <c r="J99" s="174">
        <v>0.32</v>
      </c>
      <c r="K99" s="175">
        <v>0.68</v>
      </c>
    </row>
    <row r="100" spans="6:11" ht="18" x14ac:dyDescent="0.25">
      <c r="F100" s="178">
        <v>0.85</v>
      </c>
      <c r="G100" s="179">
        <v>0.15</v>
      </c>
      <c r="J100" s="174">
        <v>0.33</v>
      </c>
      <c r="K100" s="175">
        <v>0.67</v>
      </c>
    </row>
    <row r="101" spans="6:11" ht="18" x14ac:dyDescent="0.25">
      <c r="F101" s="178">
        <v>0.84</v>
      </c>
      <c r="G101" s="179">
        <v>0.16</v>
      </c>
      <c r="J101" s="174">
        <v>0.34</v>
      </c>
      <c r="K101" s="175">
        <v>0.66</v>
      </c>
    </row>
    <row r="102" spans="6:11" ht="18" x14ac:dyDescent="0.25">
      <c r="F102" s="178">
        <v>0.83</v>
      </c>
      <c r="G102" s="179">
        <v>0.17</v>
      </c>
      <c r="J102" s="174">
        <v>0.35</v>
      </c>
      <c r="K102" s="175">
        <v>0.65</v>
      </c>
    </row>
    <row r="103" spans="6:11" ht="18" x14ac:dyDescent="0.25">
      <c r="F103" s="178">
        <v>0.82</v>
      </c>
      <c r="G103" s="179">
        <v>0.18</v>
      </c>
      <c r="J103" s="174">
        <v>0.36</v>
      </c>
      <c r="K103" s="175">
        <v>0.64</v>
      </c>
    </row>
    <row r="104" spans="6:11" ht="18" x14ac:dyDescent="0.25">
      <c r="F104" s="178">
        <v>0.81</v>
      </c>
      <c r="G104" s="179">
        <v>0.19</v>
      </c>
      <c r="J104" s="174">
        <v>0.37</v>
      </c>
      <c r="K104" s="175">
        <v>0.63</v>
      </c>
    </row>
    <row r="105" spans="6:11" ht="18" x14ac:dyDescent="0.25">
      <c r="F105" s="178">
        <v>0.8</v>
      </c>
      <c r="G105" s="179">
        <v>0.2</v>
      </c>
      <c r="J105" s="174">
        <v>0.38</v>
      </c>
      <c r="K105" s="175">
        <v>0.62</v>
      </c>
    </row>
    <row r="106" spans="6:11" ht="18" x14ac:dyDescent="0.25">
      <c r="F106" s="178">
        <v>0.79</v>
      </c>
      <c r="G106" s="179">
        <v>0.21</v>
      </c>
      <c r="J106" s="174">
        <v>0.39</v>
      </c>
      <c r="K106" s="175">
        <v>0.61</v>
      </c>
    </row>
    <row r="107" spans="6:11" ht="18" x14ac:dyDescent="0.25">
      <c r="F107" s="178">
        <v>0.78</v>
      </c>
      <c r="G107" s="179">
        <v>0.22</v>
      </c>
      <c r="J107" s="174">
        <v>0.4</v>
      </c>
      <c r="K107" s="175">
        <v>0.6</v>
      </c>
    </row>
    <row r="108" spans="6:11" ht="18" x14ac:dyDescent="0.25">
      <c r="F108" s="178">
        <v>0.77</v>
      </c>
      <c r="G108" s="179">
        <v>0.23</v>
      </c>
      <c r="J108" s="174">
        <v>0.41</v>
      </c>
      <c r="K108" s="175">
        <v>0.59</v>
      </c>
    </row>
    <row r="109" spans="6:11" ht="18" x14ac:dyDescent="0.25">
      <c r="F109" s="178">
        <v>0.76</v>
      </c>
      <c r="G109" s="179">
        <v>0.24</v>
      </c>
      <c r="J109" s="174">
        <v>0.42</v>
      </c>
      <c r="K109" s="175">
        <v>0.57999999999999996</v>
      </c>
    </row>
    <row r="110" spans="6:11" ht="18" x14ac:dyDescent="0.25">
      <c r="F110" s="178">
        <v>0.75</v>
      </c>
      <c r="G110" s="179">
        <v>0.25</v>
      </c>
      <c r="J110" s="174">
        <v>0.43</v>
      </c>
      <c r="K110" s="175">
        <v>0.56999999999999995</v>
      </c>
    </row>
    <row r="111" spans="6:11" ht="18" x14ac:dyDescent="0.25">
      <c r="F111" s="178">
        <v>0.74</v>
      </c>
      <c r="G111" s="179">
        <v>0.26</v>
      </c>
      <c r="J111" s="174">
        <v>0.44</v>
      </c>
      <c r="K111" s="175">
        <v>0.56000000000000005</v>
      </c>
    </row>
    <row r="112" spans="6:11" ht="18" x14ac:dyDescent="0.25">
      <c r="F112" s="178">
        <v>0.73</v>
      </c>
      <c r="G112" s="179">
        <v>0.27</v>
      </c>
      <c r="J112" s="174">
        <v>0.45</v>
      </c>
      <c r="K112" s="175">
        <v>0.55000000000000004</v>
      </c>
    </row>
    <row r="113" spans="6:11" ht="18" x14ac:dyDescent="0.25">
      <c r="F113" s="178">
        <v>0.72</v>
      </c>
      <c r="G113" s="179">
        <v>0.28000000000000003</v>
      </c>
      <c r="J113" s="174">
        <v>0.46</v>
      </c>
      <c r="K113" s="175">
        <v>0.54</v>
      </c>
    </row>
    <row r="114" spans="6:11" ht="18" x14ac:dyDescent="0.25">
      <c r="F114" s="178">
        <v>0.71</v>
      </c>
      <c r="G114" s="179">
        <v>0.28999999999999998</v>
      </c>
      <c r="J114" s="174">
        <v>0.47</v>
      </c>
      <c r="K114" s="175">
        <v>0.53</v>
      </c>
    </row>
    <row r="115" spans="6:11" ht="18" x14ac:dyDescent="0.25">
      <c r="F115" s="178">
        <v>0.7</v>
      </c>
      <c r="G115" s="179">
        <v>0.3</v>
      </c>
      <c r="J115" s="174">
        <v>0.48</v>
      </c>
      <c r="K115" s="175">
        <v>0.52</v>
      </c>
    </row>
    <row r="116" spans="6:11" ht="18" x14ac:dyDescent="0.25">
      <c r="F116" s="178">
        <v>0.69</v>
      </c>
      <c r="G116" s="179">
        <v>0.31</v>
      </c>
      <c r="J116" s="174">
        <v>0.49</v>
      </c>
      <c r="K116" s="175">
        <v>0.51</v>
      </c>
    </row>
    <row r="117" spans="6:11" ht="18" x14ac:dyDescent="0.25">
      <c r="F117" s="178">
        <v>0.68</v>
      </c>
      <c r="G117" s="179">
        <v>0.32</v>
      </c>
      <c r="J117" s="174">
        <v>0.5</v>
      </c>
      <c r="K117" s="175">
        <v>0.5</v>
      </c>
    </row>
    <row r="118" spans="6:11" ht="18" x14ac:dyDescent="0.25">
      <c r="F118" s="178">
        <v>0.67</v>
      </c>
      <c r="G118" s="179">
        <v>0.33</v>
      </c>
      <c r="J118" s="174">
        <v>0.51</v>
      </c>
      <c r="K118" s="175">
        <v>0.49</v>
      </c>
    </row>
    <row r="119" spans="6:11" ht="18" x14ac:dyDescent="0.25">
      <c r="F119" s="178">
        <v>0.66</v>
      </c>
      <c r="G119" s="179">
        <v>0.34</v>
      </c>
      <c r="J119" s="174">
        <v>0.52</v>
      </c>
      <c r="K119" s="175">
        <v>0.48</v>
      </c>
    </row>
    <row r="120" spans="6:11" ht="18" x14ac:dyDescent="0.25">
      <c r="F120" s="178">
        <v>0.65</v>
      </c>
      <c r="G120" s="179">
        <v>0.35</v>
      </c>
      <c r="J120" s="174">
        <v>0.53</v>
      </c>
      <c r="K120" s="175">
        <v>0.47</v>
      </c>
    </row>
    <row r="121" spans="6:11" ht="18" x14ac:dyDescent="0.25">
      <c r="F121" s="178">
        <v>0.64</v>
      </c>
      <c r="G121" s="179">
        <v>0.36</v>
      </c>
      <c r="J121" s="174">
        <v>0.54</v>
      </c>
      <c r="K121" s="175">
        <v>0.46</v>
      </c>
    </row>
    <row r="122" spans="6:11" ht="18" x14ac:dyDescent="0.25">
      <c r="F122" s="178">
        <v>0.63</v>
      </c>
      <c r="G122" s="179">
        <v>0.37</v>
      </c>
      <c r="J122" s="174">
        <v>0.55000000000000004</v>
      </c>
      <c r="K122" s="175">
        <v>0.45</v>
      </c>
    </row>
    <row r="123" spans="6:11" ht="18" x14ac:dyDescent="0.25">
      <c r="F123" s="178">
        <v>0.62</v>
      </c>
      <c r="G123" s="179">
        <v>0.38</v>
      </c>
      <c r="J123" s="174">
        <v>0.56000000000000005</v>
      </c>
      <c r="K123" s="175">
        <v>0.44</v>
      </c>
    </row>
    <row r="124" spans="6:11" ht="18" x14ac:dyDescent="0.25">
      <c r="F124" s="178">
        <v>0.61</v>
      </c>
      <c r="G124" s="179">
        <v>0.39</v>
      </c>
      <c r="J124" s="174">
        <v>0.56999999999999995</v>
      </c>
      <c r="K124" s="175">
        <v>0.42999999999999899</v>
      </c>
    </row>
    <row r="125" spans="6:11" ht="18" x14ac:dyDescent="0.25">
      <c r="F125" s="178">
        <v>0.6</v>
      </c>
      <c r="G125" s="179">
        <v>0.4</v>
      </c>
      <c r="J125" s="174">
        <v>0.57999999999999996</v>
      </c>
      <c r="K125" s="175">
        <v>0.41999999999999899</v>
      </c>
    </row>
    <row r="126" spans="6:11" ht="18" x14ac:dyDescent="0.25">
      <c r="F126" s="178">
        <v>0.59</v>
      </c>
      <c r="G126" s="179">
        <v>0.41</v>
      </c>
      <c r="J126" s="174">
        <v>0.59</v>
      </c>
      <c r="K126" s="175">
        <v>0.40999999999999898</v>
      </c>
    </row>
    <row r="127" spans="6:11" ht="18" x14ac:dyDescent="0.25">
      <c r="F127" s="178">
        <v>0.57999999999999996</v>
      </c>
      <c r="G127" s="179">
        <v>0.42</v>
      </c>
      <c r="J127" s="174">
        <v>0.6</v>
      </c>
      <c r="K127" s="175">
        <v>0.39999999999999902</v>
      </c>
    </row>
    <row r="128" spans="6:11" ht="18" x14ac:dyDescent="0.25">
      <c r="F128" s="178">
        <v>0.56999999999999995</v>
      </c>
      <c r="G128" s="179">
        <v>0.43</v>
      </c>
      <c r="J128" s="174">
        <v>0.61</v>
      </c>
      <c r="K128" s="175">
        <v>0.38999999999999901</v>
      </c>
    </row>
    <row r="129" spans="6:11" ht="18" x14ac:dyDescent="0.25">
      <c r="F129" s="178">
        <v>0.56000000000000005</v>
      </c>
      <c r="G129" s="179">
        <v>0.44</v>
      </c>
      <c r="J129" s="174">
        <v>0.62</v>
      </c>
      <c r="K129" s="175">
        <v>0.37999999999999901</v>
      </c>
    </row>
    <row r="130" spans="6:11" ht="18" x14ac:dyDescent="0.25">
      <c r="F130" s="178">
        <v>0.55000000000000004</v>
      </c>
      <c r="G130" s="179">
        <v>0.45</v>
      </c>
      <c r="J130" s="174">
        <v>0.63</v>
      </c>
      <c r="K130" s="175">
        <v>0.369999999999999</v>
      </c>
    </row>
    <row r="131" spans="6:11" ht="18" x14ac:dyDescent="0.25">
      <c r="F131" s="178">
        <v>0.54</v>
      </c>
      <c r="G131" s="179">
        <v>0.46</v>
      </c>
      <c r="J131" s="174">
        <v>0.64</v>
      </c>
      <c r="K131" s="175">
        <v>0.35999999999999899</v>
      </c>
    </row>
    <row r="132" spans="6:11" ht="18" x14ac:dyDescent="0.25">
      <c r="F132" s="178">
        <v>0.53</v>
      </c>
      <c r="G132" s="179">
        <v>0.47</v>
      </c>
      <c r="J132" s="174">
        <v>0.65</v>
      </c>
      <c r="K132" s="175">
        <v>0.34999999999999898</v>
      </c>
    </row>
    <row r="133" spans="6:11" ht="18" x14ac:dyDescent="0.25">
      <c r="F133" s="178">
        <v>0.52</v>
      </c>
      <c r="G133" s="179">
        <v>0.48</v>
      </c>
      <c r="J133" s="174">
        <v>0.66</v>
      </c>
      <c r="K133" s="175">
        <v>0.33999999999999903</v>
      </c>
    </row>
    <row r="134" spans="6:11" ht="18" x14ac:dyDescent="0.25">
      <c r="F134" s="178">
        <v>0.51</v>
      </c>
      <c r="G134" s="179">
        <v>0.49</v>
      </c>
      <c r="J134" s="174">
        <v>0.67</v>
      </c>
      <c r="K134" s="175">
        <v>0.32999999999999902</v>
      </c>
    </row>
    <row r="135" spans="6:11" ht="18" x14ac:dyDescent="0.25">
      <c r="F135" s="178">
        <v>0.5</v>
      </c>
      <c r="G135" s="179">
        <v>0.5</v>
      </c>
      <c r="J135" s="174">
        <v>0.68</v>
      </c>
      <c r="K135" s="175">
        <v>0.31999999999999901</v>
      </c>
    </row>
    <row r="136" spans="6:11" ht="18" x14ac:dyDescent="0.25">
      <c r="F136" s="178">
        <v>0.49</v>
      </c>
      <c r="G136" s="179">
        <v>0.51</v>
      </c>
      <c r="J136" s="174">
        <v>0.69</v>
      </c>
      <c r="K136" s="175">
        <v>0.309999999999999</v>
      </c>
    </row>
    <row r="137" spans="6:11" ht="18" x14ac:dyDescent="0.25">
      <c r="F137" s="178">
        <v>0.48</v>
      </c>
      <c r="G137" s="179">
        <v>0.52</v>
      </c>
      <c r="J137" s="174">
        <v>0.7</v>
      </c>
      <c r="K137" s="175">
        <v>0.29999999999999899</v>
      </c>
    </row>
    <row r="138" spans="6:11" ht="18" x14ac:dyDescent="0.25">
      <c r="F138" s="178">
        <v>0.47</v>
      </c>
      <c r="G138" s="179">
        <v>0.53</v>
      </c>
      <c r="J138" s="174">
        <v>0.71</v>
      </c>
      <c r="K138" s="175">
        <v>0.28999999999999898</v>
      </c>
    </row>
    <row r="139" spans="6:11" ht="18" x14ac:dyDescent="0.25">
      <c r="F139" s="178">
        <v>0.46</v>
      </c>
      <c r="G139" s="179">
        <v>0.54</v>
      </c>
      <c r="J139" s="174">
        <v>0.72</v>
      </c>
      <c r="K139" s="175">
        <v>0.27999999999999903</v>
      </c>
    </row>
    <row r="140" spans="6:11" ht="18" x14ac:dyDescent="0.25">
      <c r="F140" s="178">
        <v>0.45</v>
      </c>
      <c r="G140" s="179">
        <v>0.55000000000000004</v>
      </c>
      <c r="J140" s="174">
        <v>0.73</v>
      </c>
      <c r="K140" s="175">
        <v>0.26999999999999902</v>
      </c>
    </row>
    <row r="141" spans="6:11" ht="18" x14ac:dyDescent="0.25">
      <c r="F141" s="178">
        <v>0.44</v>
      </c>
      <c r="G141" s="179">
        <v>0.56000000000000005</v>
      </c>
      <c r="J141" s="174">
        <v>0.74</v>
      </c>
      <c r="K141" s="175">
        <v>0.25999999999999901</v>
      </c>
    </row>
    <row r="142" spans="6:11" ht="18" x14ac:dyDescent="0.25">
      <c r="F142" s="178">
        <v>0.42999999999999899</v>
      </c>
      <c r="G142" s="179">
        <v>0.56999999999999995</v>
      </c>
      <c r="J142" s="174">
        <v>0.75</v>
      </c>
      <c r="K142" s="175">
        <v>0.249999999999999</v>
      </c>
    </row>
    <row r="143" spans="6:11" ht="18" x14ac:dyDescent="0.25">
      <c r="F143" s="178">
        <v>0.41999999999999899</v>
      </c>
      <c r="G143" s="179">
        <v>0.57999999999999996</v>
      </c>
      <c r="J143" s="174">
        <v>0.76</v>
      </c>
      <c r="K143" s="175">
        <v>0.23999999999999899</v>
      </c>
    </row>
    <row r="144" spans="6:11" ht="18" x14ac:dyDescent="0.25">
      <c r="F144" s="178">
        <v>0.40999999999999898</v>
      </c>
      <c r="G144" s="179">
        <v>0.59</v>
      </c>
      <c r="J144" s="174">
        <v>0.77</v>
      </c>
      <c r="K144" s="175">
        <v>0.22999999999999901</v>
      </c>
    </row>
    <row r="145" spans="6:11" ht="18" x14ac:dyDescent="0.25">
      <c r="F145" s="178">
        <v>0.39999999999999902</v>
      </c>
      <c r="G145" s="179">
        <v>0.6</v>
      </c>
      <c r="J145" s="174">
        <v>0.78</v>
      </c>
      <c r="K145" s="175">
        <v>0.219999999999999</v>
      </c>
    </row>
    <row r="146" spans="6:11" ht="18" x14ac:dyDescent="0.25">
      <c r="F146" s="178">
        <v>0.38999999999999901</v>
      </c>
      <c r="G146" s="179">
        <v>0.61</v>
      </c>
      <c r="J146" s="174">
        <v>0.79</v>
      </c>
      <c r="K146" s="175">
        <v>0.20999999999999899</v>
      </c>
    </row>
    <row r="147" spans="6:11" ht="18" x14ac:dyDescent="0.25">
      <c r="F147" s="178">
        <v>0.37999999999999901</v>
      </c>
      <c r="G147" s="179">
        <v>0.62</v>
      </c>
      <c r="J147" s="174">
        <v>0.8</v>
      </c>
      <c r="K147" s="175">
        <v>0.19999999999999901</v>
      </c>
    </row>
    <row r="148" spans="6:11" ht="18" x14ac:dyDescent="0.25">
      <c r="F148" s="178">
        <v>0.369999999999999</v>
      </c>
      <c r="G148" s="179">
        <v>0.63</v>
      </c>
      <c r="J148" s="174">
        <v>0.81</v>
      </c>
      <c r="K148" s="175">
        <v>0.189999999999999</v>
      </c>
    </row>
    <row r="149" spans="6:11" ht="18" x14ac:dyDescent="0.25">
      <c r="F149" s="178">
        <v>0.35999999999999899</v>
      </c>
      <c r="G149" s="179">
        <v>0.64</v>
      </c>
      <c r="J149" s="174">
        <v>0.82</v>
      </c>
      <c r="K149" s="175">
        <v>0.17999999999999899</v>
      </c>
    </row>
    <row r="150" spans="6:11" ht="18" x14ac:dyDescent="0.25">
      <c r="F150" s="178">
        <v>0.34999999999999898</v>
      </c>
      <c r="G150" s="179">
        <v>0.65</v>
      </c>
      <c r="J150" s="174">
        <v>0.83</v>
      </c>
      <c r="K150" s="175">
        <v>0.16999999999999901</v>
      </c>
    </row>
    <row r="151" spans="6:11" ht="18" x14ac:dyDescent="0.25">
      <c r="F151" s="178">
        <v>0.33999999999999903</v>
      </c>
      <c r="G151" s="179">
        <v>0.66</v>
      </c>
      <c r="J151" s="174">
        <v>0.84</v>
      </c>
      <c r="K151" s="175">
        <v>0.159999999999999</v>
      </c>
    </row>
    <row r="152" spans="6:11" ht="18" x14ac:dyDescent="0.25">
      <c r="F152" s="178">
        <v>0.32999999999999902</v>
      </c>
      <c r="G152" s="179">
        <v>0.67</v>
      </c>
      <c r="J152" s="174">
        <v>0.85</v>
      </c>
      <c r="K152" s="175">
        <v>0.149999999999999</v>
      </c>
    </row>
    <row r="153" spans="6:11" ht="18" x14ac:dyDescent="0.25">
      <c r="F153" s="178">
        <v>0.31999999999999901</v>
      </c>
      <c r="G153" s="179">
        <v>0.68</v>
      </c>
      <c r="J153" s="174">
        <v>0.86</v>
      </c>
      <c r="K153" s="175">
        <v>0.13999999999999899</v>
      </c>
    </row>
    <row r="154" spans="6:11" ht="18" x14ac:dyDescent="0.25">
      <c r="F154" s="178">
        <v>0.309999999999999</v>
      </c>
      <c r="G154" s="179">
        <v>0.69</v>
      </c>
      <c r="J154" s="174">
        <v>0.87</v>
      </c>
      <c r="K154" s="175">
        <v>0.12999999999999901</v>
      </c>
    </row>
    <row r="155" spans="6:11" ht="18" x14ac:dyDescent="0.25">
      <c r="F155" s="178">
        <v>0.29999999999999899</v>
      </c>
      <c r="G155" s="179">
        <v>0.7</v>
      </c>
      <c r="J155" s="174">
        <v>0.88</v>
      </c>
      <c r="K155" s="175">
        <v>0.119999999999999</v>
      </c>
    </row>
    <row r="156" spans="6:11" ht="18" x14ac:dyDescent="0.25">
      <c r="F156" s="178">
        <v>0.28999999999999898</v>
      </c>
      <c r="G156" s="179">
        <v>0.71</v>
      </c>
      <c r="J156" s="174">
        <v>0.89</v>
      </c>
      <c r="K156" s="175">
        <v>0.109999999999999</v>
      </c>
    </row>
    <row r="157" spans="6:11" ht="18" x14ac:dyDescent="0.25">
      <c r="F157" s="178">
        <v>0.27999999999999903</v>
      </c>
      <c r="G157" s="179">
        <v>0.72</v>
      </c>
      <c r="J157" s="174">
        <v>0.9</v>
      </c>
      <c r="K157" s="175">
        <v>9.9999999999999006E-2</v>
      </c>
    </row>
    <row r="158" spans="6:11" ht="18" x14ac:dyDescent="0.25">
      <c r="F158" s="178">
        <v>0.26999999999999902</v>
      </c>
      <c r="G158" s="179">
        <v>0.73</v>
      </c>
      <c r="J158" s="174">
        <v>0.91</v>
      </c>
      <c r="K158" s="175">
        <v>8.9999999999998997E-2</v>
      </c>
    </row>
    <row r="159" spans="6:11" ht="18" x14ac:dyDescent="0.25">
      <c r="F159" s="178">
        <v>0.25999999999999901</v>
      </c>
      <c r="G159" s="179">
        <v>0.74</v>
      </c>
      <c r="J159" s="174">
        <v>0.92</v>
      </c>
      <c r="K159" s="175">
        <v>7.9999999999999002E-2</v>
      </c>
    </row>
    <row r="160" spans="6:11" ht="18" x14ac:dyDescent="0.25">
      <c r="F160" s="178">
        <v>0.249999999999999</v>
      </c>
      <c r="G160" s="179">
        <v>0.75</v>
      </c>
      <c r="J160" s="174">
        <v>0.93</v>
      </c>
      <c r="K160" s="175">
        <v>6.9999999999998994E-2</v>
      </c>
    </row>
    <row r="161" spans="6:11" ht="18" x14ac:dyDescent="0.25">
      <c r="F161" s="178">
        <v>0.23999999999999899</v>
      </c>
      <c r="G161" s="179">
        <v>0.76</v>
      </c>
      <c r="J161" s="174">
        <v>0.94</v>
      </c>
      <c r="K161" s="175">
        <v>5.9999999999999103E-2</v>
      </c>
    </row>
    <row r="162" spans="6:11" ht="18" x14ac:dyDescent="0.25">
      <c r="F162" s="178">
        <v>0.22999999999999901</v>
      </c>
      <c r="G162" s="179">
        <v>0.77</v>
      </c>
      <c r="J162" s="174">
        <v>0.95</v>
      </c>
      <c r="K162" s="175">
        <v>4.9999999999998997E-2</v>
      </c>
    </row>
    <row r="163" spans="6:11" ht="18" x14ac:dyDescent="0.25">
      <c r="F163" s="178">
        <v>0.219999999999999</v>
      </c>
      <c r="G163" s="179">
        <v>0.78</v>
      </c>
      <c r="J163" s="174">
        <v>0.96</v>
      </c>
      <c r="K163" s="175">
        <v>3.9999999999999002E-2</v>
      </c>
    </row>
    <row r="164" spans="6:11" ht="18" x14ac:dyDescent="0.25">
      <c r="F164" s="178">
        <v>0.20999999999999899</v>
      </c>
      <c r="G164" s="179">
        <v>0.79</v>
      </c>
      <c r="J164" s="174">
        <v>0.97</v>
      </c>
      <c r="K164" s="175">
        <v>2.9999999999999E-2</v>
      </c>
    </row>
    <row r="165" spans="6:11" ht="18" x14ac:dyDescent="0.25">
      <c r="F165" s="178">
        <v>0.19999999999999901</v>
      </c>
      <c r="G165" s="179">
        <v>0.8</v>
      </c>
      <c r="J165" s="174">
        <v>0.98</v>
      </c>
      <c r="K165" s="175">
        <v>1.9999999999999001E-2</v>
      </c>
    </row>
    <row r="166" spans="6:11" ht="18" x14ac:dyDescent="0.25">
      <c r="F166" s="178">
        <v>0.189999999999999</v>
      </c>
      <c r="G166" s="179">
        <v>0.81</v>
      </c>
      <c r="J166" s="174">
        <v>0.99</v>
      </c>
      <c r="K166" s="175">
        <v>9.9999999999990097E-3</v>
      </c>
    </row>
    <row r="167" spans="6:11" ht="18" x14ac:dyDescent="0.25">
      <c r="F167" s="178">
        <v>0.17999999999999899</v>
      </c>
      <c r="G167" s="179">
        <v>0.82</v>
      </c>
      <c r="J167" s="174">
        <v>1</v>
      </c>
      <c r="K167" s="175">
        <v>0</v>
      </c>
    </row>
    <row r="168" spans="6:11" ht="18" x14ac:dyDescent="0.25">
      <c r="F168" s="178">
        <v>0.16999999999999901</v>
      </c>
      <c r="G168" s="179">
        <v>0.83</v>
      </c>
    </row>
    <row r="169" spans="6:11" ht="18" x14ac:dyDescent="0.25">
      <c r="F169" s="178">
        <v>0.159999999999999</v>
      </c>
      <c r="G169" s="179">
        <v>0.84</v>
      </c>
    </row>
    <row r="170" spans="6:11" ht="18" x14ac:dyDescent="0.25">
      <c r="F170" s="178">
        <v>0.149999999999999</v>
      </c>
      <c r="G170" s="179">
        <v>0.85</v>
      </c>
    </row>
    <row r="171" spans="6:11" ht="18" x14ac:dyDescent="0.25">
      <c r="F171" s="178">
        <v>0.13999999999999899</v>
      </c>
      <c r="G171" s="179">
        <v>0.86</v>
      </c>
    </row>
    <row r="172" spans="6:11" ht="18" x14ac:dyDescent="0.25">
      <c r="F172" s="178">
        <v>0.12999999999999901</v>
      </c>
      <c r="G172" s="179">
        <v>0.87</v>
      </c>
    </row>
    <row r="173" spans="6:11" ht="18" x14ac:dyDescent="0.25">
      <c r="F173" s="178">
        <v>0.119999999999999</v>
      </c>
      <c r="G173" s="179">
        <v>0.88</v>
      </c>
    </row>
    <row r="174" spans="6:11" ht="18" x14ac:dyDescent="0.25">
      <c r="F174" s="178">
        <v>0.109999999999999</v>
      </c>
      <c r="G174" s="179">
        <v>0.89</v>
      </c>
    </row>
    <row r="175" spans="6:11" ht="18" x14ac:dyDescent="0.25">
      <c r="F175" s="178">
        <v>9.9999999999999006E-2</v>
      </c>
      <c r="G175" s="179">
        <v>0.9</v>
      </c>
    </row>
    <row r="176" spans="6:11" ht="18" x14ac:dyDescent="0.25">
      <c r="F176" s="178">
        <v>8.9999999999998997E-2</v>
      </c>
      <c r="G176" s="179">
        <v>0.91</v>
      </c>
    </row>
    <row r="177" spans="5:12" ht="18" x14ac:dyDescent="0.25">
      <c r="F177" s="178">
        <v>7.9999999999999002E-2</v>
      </c>
      <c r="G177" s="179">
        <v>0.92</v>
      </c>
    </row>
    <row r="178" spans="5:12" ht="18" x14ac:dyDescent="0.25">
      <c r="F178" s="178">
        <v>6.9999999999998994E-2</v>
      </c>
      <c r="G178" s="179">
        <v>0.93</v>
      </c>
    </row>
    <row r="179" spans="5:12" ht="18" x14ac:dyDescent="0.25">
      <c r="F179" s="178">
        <v>5.9999999999999103E-2</v>
      </c>
      <c r="G179" s="179">
        <v>0.94</v>
      </c>
    </row>
    <row r="180" spans="5:12" ht="18" x14ac:dyDescent="0.25">
      <c r="F180" s="178">
        <v>4.9999999999998997E-2</v>
      </c>
      <c r="G180" s="179">
        <v>0.95</v>
      </c>
    </row>
    <row r="181" spans="5:12" ht="18" x14ac:dyDescent="0.25">
      <c r="F181" s="178">
        <v>3.9999999999999002E-2</v>
      </c>
      <c r="G181" s="179">
        <v>0.96</v>
      </c>
    </row>
    <row r="182" spans="5:12" ht="18" x14ac:dyDescent="0.25">
      <c r="F182" s="178">
        <v>2.9999999999999E-2</v>
      </c>
      <c r="G182" s="179">
        <v>0.97</v>
      </c>
    </row>
    <row r="183" spans="5:12" ht="18" x14ac:dyDescent="0.25">
      <c r="F183" s="178">
        <v>1.9999999999999001E-2</v>
      </c>
      <c r="G183" s="179">
        <v>0.98</v>
      </c>
    </row>
    <row r="184" spans="5:12" ht="18" x14ac:dyDescent="0.25">
      <c r="F184" s="178">
        <v>9.9999999999990097E-3</v>
      </c>
      <c r="G184" s="179">
        <v>0.99</v>
      </c>
    </row>
    <row r="185" spans="5:12" ht="18" x14ac:dyDescent="0.25">
      <c r="F185" s="178">
        <v>0</v>
      </c>
      <c r="G185" s="179">
        <v>1</v>
      </c>
    </row>
    <row r="192" spans="5:12" x14ac:dyDescent="0.25">
      <c r="E192" s="26" t="s">
        <v>296</v>
      </c>
      <c r="F192" s="26" t="s">
        <v>297</v>
      </c>
      <c r="G192" s="26" t="s">
        <v>298</v>
      </c>
      <c r="H192" s="26"/>
      <c r="I192" s="26" t="s">
        <v>299</v>
      </c>
      <c r="J192" s="26" t="s">
        <v>300</v>
      </c>
      <c r="K192" s="26" t="s">
        <v>297</v>
      </c>
      <c r="L192" s="26" t="s">
        <v>301</v>
      </c>
    </row>
    <row r="193" spans="5:12" x14ac:dyDescent="0.25">
      <c r="E193" s="26">
        <v>100000</v>
      </c>
      <c r="F193" s="26" t="s">
        <v>302</v>
      </c>
      <c r="G193" s="26" t="s">
        <v>303</v>
      </c>
      <c r="H193" s="26"/>
      <c r="I193" s="26" t="s">
        <v>304</v>
      </c>
      <c r="J193" s="26" t="s">
        <v>305</v>
      </c>
      <c r="K193" s="26" t="s">
        <v>306</v>
      </c>
      <c r="L193" s="26" t="s">
        <v>307</v>
      </c>
    </row>
    <row r="194" spans="5:12" x14ac:dyDescent="0.25">
      <c r="E194" s="26">
        <v>110000</v>
      </c>
      <c r="F194" s="26" t="s">
        <v>308</v>
      </c>
      <c r="G194" s="26" t="s">
        <v>309</v>
      </c>
      <c r="H194" s="26"/>
      <c r="I194" s="26" t="s">
        <v>310</v>
      </c>
      <c r="J194" s="26" t="s">
        <v>305</v>
      </c>
      <c r="K194" s="26" t="s">
        <v>311</v>
      </c>
      <c r="L194" s="26" t="s">
        <v>307</v>
      </c>
    </row>
    <row r="195" spans="5:12" x14ac:dyDescent="0.25">
      <c r="E195" s="26">
        <v>12000</v>
      </c>
      <c r="F195" s="26" t="s">
        <v>312</v>
      </c>
      <c r="G195" s="26" t="s">
        <v>313</v>
      </c>
      <c r="H195" s="26"/>
      <c r="I195" s="26" t="s">
        <v>314</v>
      </c>
      <c r="J195" s="26" t="s">
        <v>315</v>
      </c>
      <c r="K195" s="26" t="s">
        <v>309</v>
      </c>
      <c r="L195" s="193" t="s">
        <v>316</v>
      </c>
    </row>
    <row r="196" spans="5:12" x14ac:dyDescent="0.25">
      <c r="E196" s="26">
        <v>120000</v>
      </c>
      <c r="F196" s="26" t="s">
        <v>317</v>
      </c>
      <c r="G196" s="26" t="s">
        <v>318</v>
      </c>
      <c r="H196" s="26"/>
      <c r="I196" s="26" t="s">
        <v>319</v>
      </c>
      <c r="J196" s="26" t="s">
        <v>320</v>
      </c>
      <c r="K196" s="26" t="s">
        <v>309</v>
      </c>
      <c r="L196" s="193" t="s">
        <v>316</v>
      </c>
    </row>
    <row r="197" spans="5:12" x14ac:dyDescent="0.25">
      <c r="E197" s="26">
        <v>12101</v>
      </c>
      <c r="F197" s="26" t="s">
        <v>321</v>
      </c>
      <c r="G197" s="26" t="s">
        <v>306</v>
      </c>
      <c r="H197" s="26"/>
      <c r="I197" s="26" t="s">
        <v>322</v>
      </c>
      <c r="J197" s="26" t="s">
        <v>320</v>
      </c>
      <c r="K197" s="26" t="s">
        <v>309</v>
      </c>
      <c r="L197" s="193" t="s">
        <v>316</v>
      </c>
    </row>
    <row r="198" spans="5:12" x14ac:dyDescent="0.25">
      <c r="E198" s="26">
        <v>12102</v>
      </c>
      <c r="F198" s="26" t="s">
        <v>323</v>
      </c>
      <c r="G198" s="26" t="s">
        <v>324</v>
      </c>
      <c r="H198" s="26"/>
      <c r="I198" s="26" t="s">
        <v>325</v>
      </c>
      <c r="J198" s="26" t="s">
        <v>320</v>
      </c>
      <c r="K198" s="26" t="s">
        <v>309</v>
      </c>
      <c r="L198" s="26" t="s">
        <v>307</v>
      </c>
    </row>
    <row r="199" spans="5:12" x14ac:dyDescent="0.25">
      <c r="E199" s="26">
        <v>12103</v>
      </c>
      <c r="F199" s="26" t="s">
        <v>326</v>
      </c>
      <c r="G199" s="26" t="s">
        <v>327</v>
      </c>
      <c r="H199" s="26"/>
      <c r="I199" s="26" t="s">
        <v>328</v>
      </c>
      <c r="J199" s="26" t="s">
        <v>305</v>
      </c>
      <c r="K199" s="26" t="s">
        <v>329</v>
      </c>
      <c r="L199" s="26" t="s">
        <v>307</v>
      </c>
    </row>
    <row r="200" spans="5:12" x14ac:dyDescent="0.25">
      <c r="E200" s="26">
        <v>12104</v>
      </c>
      <c r="F200" s="26" t="s">
        <v>330</v>
      </c>
      <c r="G200" s="26" t="s">
        <v>331</v>
      </c>
      <c r="H200" s="26"/>
      <c r="I200" s="26" t="s">
        <v>332</v>
      </c>
      <c r="J200" s="26" t="s">
        <v>320</v>
      </c>
      <c r="K200" s="26" t="s">
        <v>309</v>
      </c>
      <c r="L200" s="193" t="s">
        <v>316</v>
      </c>
    </row>
    <row r="201" spans="5:12" x14ac:dyDescent="0.25">
      <c r="E201" s="26">
        <v>12105</v>
      </c>
      <c r="F201" s="26" t="s">
        <v>333</v>
      </c>
      <c r="G201" s="26" t="s">
        <v>334</v>
      </c>
      <c r="H201" s="26"/>
      <c r="I201" s="26" t="s">
        <v>335</v>
      </c>
      <c r="J201" s="26" t="s">
        <v>320</v>
      </c>
      <c r="K201" s="26" t="s">
        <v>336</v>
      </c>
      <c r="L201" s="26" t="s">
        <v>307</v>
      </c>
    </row>
    <row r="202" spans="5:12" x14ac:dyDescent="0.25">
      <c r="E202" s="26">
        <v>12106</v>
      </c>
      <c r="F202" s="26" t="s">
        <v>337</v>
      </c>
      <c r="G202" s="26" t="s">
        <v>338</v>
      </c>
      <c r="H202" s="26"/>
      <c r="I202" s="26" t="s">
        <v>339</v>
      </c>
      <c r="J202" s="26" t="s">
        <v>320</v>
      </c>
      <c r="K202" s="26" t="s">
        <v>340</v>
      </c>
      <c r="L202" s="193" t="s">
        <v>316</v>
      </c>
    </row>
    <row r="203" spans="5:12" x14ac:dyDescent="0.25">
      <c r="E203" s="26">
        <v>12107</v>
      </c>
      <c r="F203" s="26" t="s">
        <v>341</v>
      </c>
      <c r="G203" s="26" t="s">
        <v>342</v>
      </c>
      <c r="H203" s="26"/>
      <c r="I203" s="26" t="s">
        <v>343</v>
      </c>
      <c r="J203" s="26" t="s">
        <v>320</v>
      </c>
      <c r="K203" s="26" t="s">
        <v>344</v>
      </c>
      <c r="L203" s="26" t="s">
        <v>307</v>
      </c>
    </row>
    <row r="204" spans="5:12" ht="29.25" x14ac:dyDescent="0.25">
      <c r="E204" s="26">
        <v>12108</v>
      </c>
      <c r="F204" s="26" t="s">
        <v>345</v>
      </c>
      <c r="G204" s="26" t="s">
        <v>346</v>
      </c>
      <c r="H204" s="26"/>
      <c r="I204" s="194" t="s">
        <v>347</v>
      </c>
      <c r="J204" s="26" t="s">
        <v>320</v>
      </c>
      <c r="K204" s="26" t="s">
        <v>303</v>
      </c>
      <c r="L204" s="193" t="s">
        <v>316</v>
      </c>
    </row>
    <row r="205" spans="5:12" x14ac:dyDescent="0.25">
      <c r="E205" s="26">
        <v>12109</v>
      </c>
      <c r="F205" s="26" t="s">
        <v>348</v>
      </c>
      <c r="G205" s="26" t="s">
        <v>349</v>
      </c>
      <c r="H205" s="26"/>
      <c r="I205" s="26" t="s">
        <v>350</v>
      </c>
      <c r="J205" s="26" t="s">
        <v>320</v>
      </c>
      <c r="K205" s="26" t="s">
        <v>351</v>
      </c>
      <c r="L205" s="193" t="s">
        <v>316</v>
      </c>
    </row>
    <row r="206" spans="5:12" x14ac:dyDescent="0.25">
      <c r="E206" s="26">
        <v>12110</v>
      </c>
      <c r="F206" s="26" t="s">
        <v>352</v>
      </c>
      <c r="G206" s="26" t="s">
        <v>311</v>
      </c>
      <c r="H206" s="26"/>
      <c r="I206" s="26" t="s">
        <v>353</v>
      </c>
      <c r="J206" s="26" t="s">
        <v>320</v>
      </c>
      <c r="K206" s="26" t="s">
        <v>354</v>
      </c>
      <c r="L206" s="193" t="s">
        <v>316</v>
      </c>
    </row>
    <row r="207" spans="5:12" x14ac:dyDescent="0.25">
      <c r="E207" s="26">
        <v>12111</v>
      </c>
      <c r="F207" s="26" t="s">
        <v>355</v>
      </c>
      <c r="G207" s="26" t="s">
        <v>329</v>
      </c>
      <c r="H207" s="26"/>
      <c r="I207" s="195" t="s">
        <v>356</v>
      </c>
      <c r="J207" s="26" t="s">
        <v>320</v>
      </c>
      <c r="K207" s="26" t="s">
        <v>357</v>
      </c>
      <c r="L207" s="26" t="s">
        <v>307</v>
      </c>
    </row>
    <row r="208" spans="5:12" x14ac:dyDescent="0.25">
      <c r="E208" s="26">
        <v>12112</v>
      </c>
      <c r="F208" s="26" t="s">
        <v>358</v>
      </c>
      <c r="G208" s="26" t="s">
        <v>359</v>
      </c>
      <c r="H208" s="26"/>
      <c r="I208" s="26" t="s">
        <v>360</v>
      </c>
      <c r="J208" s="26" t="s">
        <v>305</v>
      </c>
      <c r="K208" s="26" t="s">
        <v>359</v>
      </c>
      <c r="L208" s="26" t="s">
        <v>307</v>
      </c>
    </row>
    <row r="209" spans="5:12" x14ac:dyDescent="0.25">
      <c r="E209" s="26">
        <v>12113</v>
      </c>
      <c r="F209" s="26" t="s">
        <v>361</v>
      </c>
      <c r="G209" s="26" t="s">
        <v>362</v>
      </c>
      <c r="H209" s="26"/>
      <c r="I209" s="26" t="s">
        <v>363</v>
      </c>
      <c r="J209" s="26" t="s">
        <v>320</v>
      </c>
      <c r="K209" s="26" t="s">
        <v>354</v>
      </c>
      <c r="L209" s="193" t="s">
        <v>316</v>
      </c>
    </row>
    <row r="210" spans="5:12" x14ac:dyDescent="0.25">
      <c r="E210" s="26">
        <v>12114</v>
      </c>
      <c r="F210" s="26" t="s">
        <v>364</v>
      </c>
      <c r="G210" s="26" t="s">
        <v>365</v>
      </c>
      <c r="H210" s="26"/>
      <c r="I210" s="26" t="s">
        <v>366</v>
      </c>
      <c r="J210" s="26" t="s">
        <v>320</v>
      </c>
      <c r="K210" s="26" t="s">
        <v>318</v>
      </c>
      <c r="L210" s="193" t="s">
        <v>316</v>
      </c>
    </row>
    <row r="211" spans="5:12" x14ac:dyDescent="0.25">
      <c r="E211" s="26">
        <v>12115</v>
      </c>
      <c r="F211" s="26" t="s">
        <v>367</v>
      </c>
      <c r="G211" s="26" t="s">
        <v>368</v>
      </c>
      <c r="H211" s="26"/>
      <c r="I211" s="26" t="s">
        <v>369</v>
      </c>
      <c r="J211" s="26" t="s">
        <v>320</v>
      </c>
      <c r="K211" s="26" t="s">
        <v>370</v>
      </c>
      <c r="L211" s="193" t="s">
        <v>316</v>
      </c>
    </row>
    <row r="212" spans="5:12" x14ac:dyDescent="0.25">
      <c r="E212" s="26">
        <v>12116</v>
      </c>
      <c r="F212" s="26" t="s">
        <v>371</v>
      </c>
      <c r="G212" s="26" t="s">
        <v>372</v>
      </c>
      <c r="H212" s="26"/>
      <c r="I212" s="26" t="s">
        <v>373</v>
      </c>
      <c r="J212" s="26" t="s">
        <v>320</v>
      </c>
      <c r="K212" s="26" t="s">
        <v>309</v>
      </c>
      <c r="L212" s="193" t="s">
        <v>316</v>
      </c>
    </row>
    <row r="213" spans="5:12" x14ac:dyDescent="0.25">
      <c r="E213" s="26">
        <v>12117</v>
      </c>
      <c r="F213" s="26" t="s">
        <v>374</v>
      </c>
      <c r="G213" s="26" t="s">
        <v>375</v>
      </c>
      <c r="H213" s="26"/>
      <c r="I213" s="26" t="s">
        <v>376</v>
      </c>
      <c r="J213" s="26" t="s">
        <v>320</v>
      </c>
      <c r="K213" s="26" t="s">
        <v>354</v>
      </c>
      <c r="L213" s="193" t="s">
        <v>316</v>
      </c>
    </row>
    <row r="214" spans="5:12" x14ac:dyDescent="0.25">
      <c r="E214" s="26">
        <v>12118</v>
      </c>
      <c r="F214" s="26" t="s">
        <v>377</v>
      </c>
      <c r="G214" s="26" t="s">
        <v>378</v>
      </c>
      <c r="H214" s="26"/>
      <c r="I214" s="26" t="s">
        <v>379</v>
      </c>
      <c r="J214" s="26" t="s">
        <v>320</v>
      </c>
      <c r="K214" s="26" t="s">
        <v>309</v>
      </c>
      <c r="L214" s="193" t="s">
        <v>316</v>
      </c>
    </row>
    <row r="215" spans="5:12" x14ac:dyDescent="0.25">
      <c r="E215" s="26">
        <v>12119</v>
      </c>
      <c r="F215" s="26" t="s">
        <v>380</v>
      </c>
      <c r="G215" s="26" t="s">
        <v>381</v>
      </c>
      <c r="H215" s="26"/>
      <c r="I215" s="26" t="s">
        <v>382</v>
      </c>
      <c r="J215" s="26" t="s">
        <v>305</v>
      </c>
      <c r="K215" s="26" t="s">
        <v>362</v>
      </c>
      <c r="L215" s="26" t="s">
        <v>307</v>
      </c>
    </row>
    <row r="216" spans="5:12" x14ac:dyDescent="0.25">
      <c r="E216" s="26">
        <v>12120</v>
      </c>
      <c r="F216" s="26" t="s">
        <v>383</v>
      </c>
      <c r="G216" s="26" t="s">
        <v>384</v>
      </c>
      <c r="H216" s="26"/>
      <c r="I216" s="26" t="s">
        <v>385</v>
      </c>
      <c r="J216" s="26" t="s">
        <v>386</v>
      </c>
      <c r="K216" s="26" t="s">
        <v>387</v>
      </c>
      <c r="L216" s="193" t="s">
        <v>316</v>
      </c>
    </row>
    <row r="217" spans="5:12" x14ac:dyDescent="0.25">
      <c r="E217" s="26">
        <v>130000</v>
      </c>
      <c r="F217" s="26" t="s">
        <v>388</v>
      </c>
      <c r="G217" s="26" t="s">
        <v>354</v>
      </c>
      <c r="H217" s="26"/>
      <c r="I217" s="26" t="s">
        <v>389</v>
      </c>
      <c r="J217" s="26" t="s">
        <v>320</v>
      </c>
      <c r="K217" s="26" t="s">
        <v>390</v>
      </c>
      <c r="L217" s="193" t="s">
        <v>316</v>
      </c>
    </row>
    <row r="218" spans="5:12" x14ac:dyDescent="0.25">
      <c r="E218" s="26">
        <v>140000</v>
      </c>
      <c r="F218" s="26" t="s">
        <v>391</v>
      </c>
      <c r="G218" s="26" t="s">
        <v>340</v>
      </c>
      <c r="H218" s="26"/>
      <c r="I218" s="26" t="s">
        <v>392</v>
      </c>
      <c r="J218" s="26" t="s">
        <v>320</v>
      </c>
      <c r="K218" s="26" t="s">
        <v>387</v>
      </c>
      <c r="L218" s="193" t="s">
        <v>316</v>
      </c>
    </row>
    <row r="219" spans="5:12" x14ac:dyDescent="0.25">
      <c r="E219" s="26">
        <v>150000</v>
      </c>
      <c r="F219" s="26" t="s">
        <v>393</v>
      </c>
      <c r="G219" s="26" t="s">
        <v>336</v>
      </c>
      <c r="H219" s="26"/>
      <c r="I219" s="26" t="s">
        <v>394</v>
      </c>
      <c r="J219" s="26" t="s">
        <v>305</v>
      </c>
      <c r="K219" s="26" t="s">
        <v>365</v>
      </c>
      <c r="L219" s="26" t="s">
        <v>307</v>
      </c>
    </row>
    <row r="220" spans="5:12" x14ac:dyDescent="0.25">
      <c r="E220" s="26">
        <v>190000</v>
      </c>
      <c r="F220" s="26" t="s">
        <v>395</v>
      </c>
      <c r="G220" s="26" t="s">
        <v>351</v>
      </c>
      <c r="H220" s="26"/>
      <c r="I220" s="26" t="s">
        <v>396</v>
      </c>
      <c r="J220" s="26" t="s">
        <v>305</v>
      </c>
      <c r="K220" s="26" t="s">
        <v>368</v>
      </c>
      <c r="L220" s="26" t="s">
        <v>307</v>
      </c>
    </row>
    <row r="221" spans="5:12" x14ac:dyDescent="0.25">
      <c r="E221" s="26">
        <v>200000</v>
      </c>
      <c r="F221" s="26" t="s">
        <v>397</v>
      </c>
      <c r="G221" s="26" t="s">
        <v>370</v>
      </c>
      <c r="H221" s="26"/>
      <c r="I221" s="26" t="s">
        <v>398</v>
      </c>
      <c r="J221" s="26" t="s">
        <v>305</v>
      </c>
      <c r="K221" s="26" t="s">
        <v>372</v>
      </c>
      <c r="L221" s="26" t="s">
        <v>307</v>
      </c>
    </row>
    <row r="222" spans="5:12" x14ac:dyDescent="0.25">
      <c r="E222" s="26">
        <v>210000</v>
      </c>
      <c r="F222" s="26" t="s">
        <v>399</v>
      </c>
      <c r="G222" s="26" t="s">
        <v>400</v>
      </c>
      <c r="H222" s="26"/>
      <c r="I222" s="26" t="s">
        <v>401</v>
      </c>
      <c r="J222" s="26" t="s">
        <v>305</v>
      </c>
      <c r="K222" s="26" t="s">
        <v>375</v>
      </c>
      <c r="L222" s="26" t="s">
        <v>307</v>
      </c>
    </row>
    <row r="223" spans="5:12" x14ac:dyDescent="0.25">
      <c r="E223" s="26">
        <v>220000</v>
      </c>
      <c r="F223" s="26" t="s">
        <v>402</v>
      </c>
      <c r="G223" s="26" t="s">
        <v>357</v>
      </c>
      <c r="H223" s="26"/>
      <c r="I223" s="26" t="s">
        <v>403</v>
      </c>
      <c r="J223" s="26" t="s">
        <v>305</v>
      </c>
      <c r="K223" s="26" t="s">
        <v>378</v>
      </c>
      <c r="L223" s="26" t="s">
        <v>307</v>
      </c>
    </row>
    <row r="224" spans="5:12" x14ac:dyDescent="0.25">
      <c r="E224" s="26">
        <v>230000</v>
      </c>
      <c r="F224" s="26" t="s">
        <v>404</v>
      </c>
      <c r="G224" s="26" t="s">
        <v>387</v>
      </c>
      <c r="H224" s="26"/>
      <c r="I224" s="26" t="s">
        <v>405</v>
      </c>
      <c r="J224" s="26" t="s">
        <v>305</v>
      </c>
      <c r="K224" s="26" t="s">
        <v>381</v>
      </c>
      <c r="L224" s="26" t="s">
        <v>307</v>
      </c>
    </row>
    <row r="225" spans="5:12" x14ac:dyDescent="0.25">
      <c r="E225" s="26">
        <v>80000</v>
      </c>
      <c r="F225" s="26" t="s">
        <v>406</v>
      </c>
      <c r="G225" s="26" t="s">
        <v>344</v>
      </c>
      <c r="H225" s="26"/>
      <c r="I225" s="26" t="s">
        <v>407</v>
      </c>
      <c r="J225" s="26" t="s">
        <v>305</v>
      </c>
      <c r="K225" s="26" t="s">
        <v>324</v>
      </c>
      <c r="L225" s="26" t="s">
        <v>307</v>
      </c>
    </row>
    <row r="226" spans="5:12" x14ac:dyDescent="0.25">
      <c r="E226" s="26">
        <v>90000</v>
      </c>
      <c r="F226" s="26" t="s">
        <v>408</v>
      </c>
      <c r="G226" s="26" t="s">
        <v>390</v>
      </c>
      <c r="H226" s="26"/>
      <c r="I226" s="26" t="s">
        <v>409</v>
      </c>
      <c r="J226" s="26" t="s">
        <v>305</v>
      </c>
      <c r="K226" s="26" t="s">
        <v>384</v>
      </c>
      <c r="L226" s="26" t="s">
        <v>307</v>
      </c>
    </row>
    <row r="227" spans="5:12" x14ac:dyDescent="0.25">
      <c r="E227" s="26"/>
      <c r="F227" s="26"/>
      <c r="G227" s="26"/>
      <c r="H227" s="26"/>
      <c r="I227" s="195" t="s">
        <v>410</v>
      </c>
      <c r="J227" s="26" t="s">
        <v>411</v>
      </c>
      <c r="K227" s="26" t="s">
        <v>351</v>
      </c>
      <c r="L227" s="193" t="s">
        <v>316</v>
      </c>
    </row>
    <row r="228" spans="5:12" ht="28.5" x14ac:dyDescent="0.25">
      <c r="E228" s="26"/>
      <c r="F228" s="26"/>
      <c r="G228" s="26"/>
      <c r="H228" s="26"/>
      <c r="I228" s="196" t="s">
        <v>412</v>
      </c>
      <c r="J228" s="26" t="s">
        <v>413</v>
      </c>
      <c r="K228" s="26" t="s">
        <v>303</v>
      </c>
      <c r="L228" s="193" t="s">
        <v>316</v>
      </c>
    </row>
    <row r="229" spans="5:12" x14ac:dyDescent="0.25">
      <c r="E229" s="26"/>
      <c r="F229" s="26"/>
      <c r="G229" s="26"/>
      <c r="H229" s="26"/>
      <c r="I229" s="26" t="s">
        <v>414</v>
      </c>
      <c r="J229" s="26" t="s">
        <v>415</v>
      </c>
      <c r="K229" s="26" t="s">
        <v>354</v>
      </c>
      <c r="L229" s="26" t="s">
        <v>307</v>
      </c>
    </row>
    <row r="230" spans="5:12" ht="42.75" x14ac:dyDescent="0.25">
      <c r="E230" s="26"/>
      <c r="F230" s="26"/>
      <c r="G230" s="26"/>
      <c r="H230" s="26"/>
      <c r="I230" s="196" t="s">
        <v>416</v>
      </c>
      <c r="J230" s="26" t="s">
        <v>320</v>
      </c>
      <c r="K230" s="26" t="s">
        <v>354</v>
      </c>
      <c r="L230" s="193" t="s">
        <v>316</v>
      </c>
    </row>
    <row r="231" spans="5:12" x14ac:dyDescent="0.25">
      <c r="E231" s="26"/>
      <c r="F231" s="26"/>
      <c r="G231" s="26"/>
      <c r="H231" s="26"/>
      <c r="I231" s="195" t="s">
        <v>417</v>
      </c>
      <c r="J231" s="26" t="s">
        <v>411</v>
      </c>
      <c r="K231" s="26" t="s">
        <v>344</v>
      </c>
      <c r="L231" s="26" t="s">
        <v>307</v>
      </c>
    </row>
    <row r="232" spans="5:12" x14ac:dyDescent="0.25">
      <c r="E232" s="26"/>
      <c r="F232" s="26"/>
      <c r="G232" s="26"/>
      <c r="H232" s="26"/>
      <c r="I232" s="26" t="s">
        <v>418</v>
      </c>
      <c r="J232" s="26" t="s">
        <v>419</v>
      </c>
      <c r="K232" s="26" t="s">
        <v>354</v>
      </c>
      <c r="L232" s="26" t="s">
        <v>307</v>
      </c>
    </row>
    <row r="233" spans="5:12" x14ac:dyDescent="0.25">
      <c r="E233" s="26"/>
      <c r="F233" s="26"/>
      <c r="G233" s="26"/>
      <c r="H233" s="26"/>
      <c r="I233" s="26" t="s">
        <v>420</v>
      </c>
      <c r="J233" s="26" t="s">
        <v>413</v>
      </c>
      <c r="K233" s="26" t="s">
        <v>336</v>
      </c>
      <c r="L233" s="26" t="s">
        <v>307</v>
      </c>
    </row>
    <row r="234" spans="5:12" x14ac:dyDescent="0.25">
      <c r="E234" s="26"/>
      <c r="F234" s="26"/>
      <c r="G234" s="26"/>
      <c r="H234" s="26"/>
      <c r="I234" s="26" t="s">
        <v>421</v>
      </c>
      <c r="J234" s="26" t="s">
        <v>419</v>
      </c>
      <c r="K234" s="26" t="s">
        <v>354</v>
      </c>
      <c r="L234" s="26" t="s">
        <v>307</v>
      </c>
    </row>
    <row r="235" spans="5:12" x14ac:dyDescent="0.25">
      <c r="E235" s="26"/>
      <c r="F235" s="26"/>
      <c r="G235" s="26"/>
      <c r="H235" s="26"/>
      <c r="I235" s="195" t="s">
        <v>422</v>
      </c>
      <c r="J235" s="26" t="s">
        <v>411</v>
      </c>
      <c r="K235" s="26" t="s">
        <v>354</v>
      </c>
      <c r="L235" s="26" t="s">
        <v>307</v>
      </c>
    </row>
    <row r="236" spans="5:12" x14ac:dyDescent="0.25">
      <c r="E236" s="26"/>
      <c r="F236" s="26"/>
      <c r="G236" s="26"/>
      <c r="H236" s="26"/>
      <c r="I236" s="26" t="s">
        <v>423</v>
      </c>
      <c r="J236" s="26" t="s">
        <v>419</v>
      </c>
      <c r="K236" s="26" t="s">
        <v>354</v>
      </c>
      <c r="L236" s="26" t="s">
        <v>307</v>
      </c>
    </row>
    <row r="237" spans="5:12" x14ac:dyDescent="0.25">
      <c r="E237" s="26"/>
      <c r="F237" s="26"/>
      <c r="G237" s="26"/>
      <c r="H237" s="26"/>
      <c r="I237" s="26" t="s">
        <v>424</v>
      </c>
      <c r="J237" s="26" t="s">
        <v>419</v>
      </c>
      <c r="K237" s="26" t="s">
        <v>354</v>
      </c>
      <c r="L237" s="26" t="s">
        <v>307</v>
      </c>
    </row>
    <row r="238" spans="5:12" x14ac:dyDescent="0.25">
      <c r="E238" s="26"/>
      <c r="F238" s="26"/>
      <c r="G238" s="26"/>
      <c r="H238" s="26"/>
      <c r="I238" s="195" t="s">
        <v>425</v>
      </c>
      <c r="J238" s="26" t="s">
        <v>411</v>
      </c>
      <c r="K238" s="26" t="s">
        <v>357</v>
      </c>
      <c r="L238" s="193" t="s">
        <v>316</v>
      </c>
    </row>
    <row r="239" spans="5:12" x14ac:dyDescent="0.25">
      <c r="E239" s="26"/>
      <c r="F239" s="26"/>
      <c r="G239" s="26"/>
      <c r="H239" s="26"/>
      <c r="I239" s="195" t="s">
        <v>426</v>
      </c>
      <c r="J239" s="26" t="s">
        <v>411</v>
      </c>
      <c r="K239" s="26" t="s">
        <v>357</v>
      </c>
      <c r="L239" s="193" t="s">
        <v>316</v>
      </c>
    </row>
    <row r="240" spans="5:12" x14ac:dyDescent="0.25">
      <c r="E240" s="26"/>
      <c r="F240" s="26"/>
      <c r="G240" s="26"/>
      <c r="H240" s="26"/>
      <c r="I240" s="195" t="s">
        <v>427</v>
      </c>
      <c r="J240" s="26" t="s">
        <v>411</v>
      </c>
      <c r="K240" s="26" t="s">
        <v>370</v>
      </c>
      <c r="L240" s="193" t="s">
        <v>316</v>
      </c>
    </row>
    <row r="241" spans="5:12" x14ac:dyDescent="0.25">
      <c r="E241" s="26"/>
      <c r="F241" s="26"/>
      <c r="G241" s="26"/>
      <c r="H241" s="26"/>
      <c r="I241" s="195" t="s">
        <v>428</v>
      </c>
      <c r="J241" s="26" t="s">
        <v>411</v>
      </c>
      <c r="K241" s="26" t="s">
        <v>357</v>
      </c>
      <c r="L241" s="26" t="s">
        <v>307</v>
      </c>
    </row>
    <row r="242" spans="5:12" x14ac:dyDescent="0.25">
      <c r="E242" s="26"/>
      <c r="F242" s="26"/>
      <c r="G242" s="26"/>
      <c r="H242" s="26"/>
      <c r="I242" s="195" t="s">
        <v>429</v>
      </c>
      <c r="J242" s="26" t="s">
        <v>411</v>
      </c>
      <c r="K242" s="26" t="s">
        <v>357</v>
      </c>
      <c r="L242" s="193" t="s">
        <v>316</v>
      </c>
    </row>
    <row r="243" spans="5:12" x14ac:dyDescent="0.25">
      <c r="E243" s="26"/>
      <c r="F243" s="26"/>
      <c r="G243" s="26"/>
      <c r="H243" s="26"/>
      <c r="I243" s="195" t="s">
        <v>430</v>
      </c>
      <c r="J243" s="195" t="s">
        <v>411</v>
      </c>
      <c r="K243" s="195" t="s">
        <v>354</v>
      </c>
      <c r="L243" s="26" t="s">
        <v>307</v>
      </c>
    </row>
    <row r="244" spans="5:12" x14ac:dyDescent="0.25">
      <c r="E244" s="26"/>
      <c r="F244" s="26"/>
      <c r="G244" s="26"/>
      <c r="H244" s="26"/>
      <c r="I244" s="195" t="s">
        <v>431</v>
      </c>
      <c r="J244" s="26" t="s">
        <v>411</v>
      </c>
      <c r="K244" s="26" t="s">
        <v>340</v>
      </c>
      <c r="L244" s="193" t="s">
        <v>316</v>
      </c>
    </row>
    <row r="245" spans="5:12" x14ac:dyDescent="0.25">
      <c r="E245" s="26"/>
      <c r="F245" s="26"/>
      <c r="G245" s="26"/>
      <c r="H245" s="26"/>
      <c r="I245" s="26" t="s">
        <v>432</v>
      </c>
      <c r="J245" s="26" t="s">
        <v>411</v>
      </c>
      <c r="K245" s="26" t="s">
        <v>309</v>
      </c>
      <c r="L245" s="193" t="s">
        <v>316</v>
      </c>
    </row>
    <row r="246" spans="5:12" x14ac:dyDescent="0.25">
      <c r="E246" s="26"/>
      <c r="F246" s="26"/>
      <c r="G246" s="26"/>
      <c r="H246" s="26"/>
      <c r="I246" s="26" t="s">
        <v>433</v>
      </c>
      <c r="J246" s="26" t="s">
        <v>411</v>
      </c>
      <c r="K246" s="26" t="s">
        <v>351</v>
      </c>
      <c r="L246" s="193" t="s">
        <v>316</v>
      </c>
    </row>
    <row r="247" spans="5:12" x14ac:dyDescent="0.25">
      <c r="E247" s="26"/>
      <c r="F247" s="26"/>
      <c r="G247" s="26"/>
      <c r="H247" s="26"/>
      <c r="I247" s="195" t="s">
        <v>434</v>
      </c>
      <c r="J247" s="26" t="s">
        <v>411</v>
      </c>
      <c r="K247" s="26" t="s">
        <v>357</v>
      </c>
      <c r="L247" s="193" t="s">
        <v>316</v>
      </c>
    </row>
    <row r="248" spans="5:12" x14ac:dyDescent="0.25">
      <c r="E248" s="26"/>
      <c r="F248" s="26"/>
      <c r="G248" s="26"/>
      <c r="H248" s="26"/>
      <c r="I248" s="195" t="s">
        <v>435</v>
      </c>
      <c r="J248" s="26" t="s">
        <v>386</v>
      </c>
      <c r="K248" s="26" t="s">
        <v>336</v>
      </c>
      <c r="L248" s="193" t="s">
        <v>316</v>
      </c>
    </row>
    <row r="249" spans="5:12" x14ac:dyDescent="0.25">
      <c r="E249" s="26"/>
      <c r="F249" s="26"/>
      <c r="G249" s="26"/>
      <c r="H249" s="26"/>
      <c r="I249" s="195" t="s">
        <v>436</v>
      </c>
      <c r="J249" s="26" t="s">
        <v>386</v>
      </c>
      <c r="K249" s="26" t="s">
        <v>344</v>
      </c>
      <c r="L249" s="193" t="s">
        <v>316</v>
      </c>
    </row>
    <row r="250" spans="5:12" x14ac:dyDescent="0.25">
      <c r="E250" s="26"/>
      <c r="F250" s="26"/>
      <c r="G250" s="26"/>
      <c r="H250" s="26"/>
      <c r="I250" s="26" t="s">
        <v>437</v>
      </c>
      <c r="J250" s="26" t="s">
        <v>386</v>
      </c>
      <c r="K250" s="26" t="s">
        <v>400</v>
      </c>
      <c r="L250" s="193" t="s">
        <v>316</v>
      </c>
    </row>
    <row r="251" spans="5:12" x14ac:dyDescent="0.25">
      <c r="E251" s="26"/>
      <c r="F251" s="26"/>
      <c r="G251" s="26"/>
      <c r="H251" s="26"/>
      <c r="I251" s="195" t="s">
        <v>438</v>
      </c>
      <c r="J251" s="26" t="s">
        <v>411</v>
      </c>
      <c r="K251" s="26" t="s">
        <v>354</v>
      </c>
      <c r="L251" s="193" t="s">
        <v>316</v>
      </c>
    </row>
    <row r="252" spans="5:12" x14ac:dyDescent="0.25">
      <c r="E252" s="26"/>
      <c r="F252" s="26"/>
      <c r="G252" s="26"/>
      <c r="H252" s="26"/>
      <c r="I252" s="195" t="s">
        <v>439</v>
      </c>
      <c r="J252" s="26" t="s">
        <v>440</v>
      </c>
      <c r="K252" s="26" t="s">
        <v>340</v>
      </c>
      <c r="L252" s="26" t="s">
        <v>307</v>
      </c>
    </row>
    <row r="253" spans="5:12" x14ac:dyDescent="0.25">
      <c r="E253" s="26"/>
      <c r="F253" s="26"/>
      <c r="G253" s="26"/>
      <c r="H253" s="26"/>
      <c r="I253" s="26" t="s">
        <v>441</v>
      </c>
      <c r="J253" s="26" t="s">
        <v>442</v>
      </c>
      <c r="K253" s="26" t="s">
        <v>336</v>
      </c>
      <c r="L253" s="26" t="s">
        <v>307</v>
      </c>
    </row>
    <row r="254" spans="5:12" x14ac:dyDescent="0.25">
      <c r="E254" s="26"/>
      <c r="F254" s="26"/>
      <c r="G254" s="26"/>
      <c r="H254" s="26"/>
      <c r="I254" s="26" t="s">
        <v>443</v>
      </c>
      <c r="J254" s="26" t="s">
        <v>442</v>
      </c>
      <c r="K254" s="26" t="s">
        <v>357</v>
      </c>
      <c r="L254" s="26" t="s">
        <v>307</v>
      </c>
    </row>
    <row r="255" spans="5:12" x14ac:dyDescent="0.25">
      <c r="E255" s="26"/>
      <c r="F255" s="26"/>
      <c r="G255" s="26"/>
      <c r="H255" s="26"/>
      <c r="I255" s="26" t="s">
        <v>444</v>
      </c>
      <c r="J255" s="26" t="s">
        <v>442</v>
      </c>
      <c r="K255" s="26" t="s">
        <v>344</v>
      </c>
      <c r="L255" s="26" t="s">
        <v>307</v>
      </c>
    </row>
    <row r="256" spans="5:12" x14ac:dyDescent="0.25">
      <c r="E256" s="26"/>
      <c r="F256" s="26"/>
      <c r="G256" s="26"/>
      <c r="H256" s="26"/>
      <c r="I256" s="26" t="s">
        <v>445</v>
      </c>
      <c r="J256" s="26" t="s">
        <v>442</v>
      </c>
      <c r="K256" s="26" t="s">
        <v>354</v>
      </c>
      <c r="L256" s="26" t="s">
        <v>307</v>
      </c>
    </row>
    <row r="257" spans="5:12" x14ac:dyDescent="0.25">
      <c r="E257" s="26"/>
      <c r="F257" s="26"/>
      <c r="G257" s="26"/>
      <c r="H257" s="26"/>
      <c r="I257" s="26" t="s">
        <v>446</v>
      </c>
      <c r="J257" s="26" t="s">
        <v>415</v>
      </c>
      <c r="K257" s="26" t="s">
        <v>400</v>
      </c>
      <c r="L257" s="26" t="s">
        <v>307</v>
      </c>
    </row>
    <row r="258" spans="5:12" x14ac:dyDescent="0.25">
      <c r="E258" s="26"/>
      <c r="F258" s="26"/>
      <c r="G258" s="26"/>
      <c r="H258" s="26"/>
      <c r="I258" s="26" t="s">
        <v>447</v>
      </c>
      <c r="J258" s="26" t="s">
        <v>442</v>
      </c>
      <c r="K258" s="26" t="s">
        <v>400</v>
      </c>
      <c r="L258" s="26" t="s">
        <v>307</v>
      </c>
    </row>
    <row r="259" spans="5:12" x14ac:dyDescent="0.25">
      <c r="E259" s="26"/>
      <c r="F259" s="26"/>
      <c r="G259" s="26"/>
      <c r="H259" s="26"/>
      <c r="I259" s="26" t="s">
        <v>448</v>
      </c>
      <c r="J259" s="26" t="s">
        <v>442</v>
      </c>
      <c r="K259" s="26" t="s">
        <v>344</v>
      </c>
      <c r="L259" s="26" t="s">
        <v>307</v>
      </c>
    </row>
    <row r="260" spans="5:12" x14ac:dyDescent="0.25">
      <c r="E260" s="26"/>
      <c r="F260" s="26"/>
      <c r="G260" s="26"/>
      <c r="H260" s="26"/>
      <c r="I260" s="197" t="s">
        <v>449</v>
      </c>
      <c r="J260" s="26" t="s">
        <v>450</v>
      </c>
      <c r="K260" s="26" t="s">
        <v>344</v>
      </c>
      <c r="L260" s="26" t="s">
        <v>307</v>
      </c>
    </row>
    <row r="261" spans="5:12" x14ac:dyDescent="0.25">
      <c r="E261" s="26"/>
      <c r="F261" s="26"/>
      <c r="G261" s="26"/>
      <c r="H261" s="26"/>
      <c r="I261" s="26" t="s">
        <v>451</v>
      </c>
      <c r="J261" s="26" t="s">
        <v>452</v>
      </c>
      <c r="K261" s="26" t="s">
        <v>400</v>
      </c>
      <c r="L261" s="26" t="s">
        <v>307</v>
      </c>
    </row>
    <row r="262" spans="5:12" x14ac:dyDescent="0.25">
      <c r="E262" s="26"/>
      <c r="F262" s="26"/>
      <c r="G262" s="26"/>
      <c r="H262" s="26"/>
      <c r="I262" s="26" t="s">
        <v>453</v>
      </c>
      <c r="J262" s="26" t="s">
        <v>305</v>
      </c>
      <c r="K262" s="26" t="s">
        <v>327</v>
      </c>
      <c r="L262" s="26" t="s">
        <v>307</v>
      </c>
    </row>
    <row r="263" spans="5:12" x14ac:dyDescent="0.25">
      <c r="E263" s="26"/>
      <c r="F263" s="26"/>
      <c r="G263" s="26"/>
      <c r="H263" s="26"/>
      <c r="I263" s="26" t="s">
        <v>454</v>
      </c>
      <c r="J263" s="26" t="s">
        <v>442</v>
      </c>
      <c r="K263" s="26" t="s">
        <v>344</v>
      </c>
      <c r="L263" s="26" t="s">
        <v>307</v>
      </c>
    </row>
    <row r="264" spans="5:12" x14ac:dyDescent="0.25">
      <c r="E264" s="26"/>
      <c r="F264" s="26"/>
      <c r="G264" s="26"/>
      <c r="H264" s="26"/>
      <c r="I264" s="26" t="s">
        <v>455</v>
      </c>
      <c r="J264" s="26" t="s">
        <v>419</v>
      </c>
      <c r="K264" s="26" t="s">
        <v>351</v>
      </c>
      <c r="L264" s="26" t="s">
        <v>307</v>
      </c>
    </row>
    <row r="265" spans="5:12" x14ac:dyDescent="0.25">
      <c r="E265" s="26"/>
      <c r="F265" s="26"/>
      <c r="G265" s="26"/>
      <c r="H265" s="26"/>
      <c r="I265" s="26" t="s">
        <v>456</v>
      </c>
      <c r="J265" s="26" t="s">
        <v>305</v>
      </c>
      <c r="K265" s="26" t="s">
        <v>331</v>
      </c>
      <c r="L265" s="26" t="s">
        <v>307</v>
      </c>
    </row>
    <row r="266" spans="5:12" x14ac:dyDescent="0.25">
      <c r="E266" s="26"/>
      <c r="F266" s="26"/>
      <c r="G266" s="26"/>
      <c r="H266" s="26"/>
      <c r="I266" s="26" t="s">
        <v>457</v>
      </c>
      <c r="J266" s="26" t="s">
        <v>458</v>
      </c>
      <c r="K266" s="26" t="s">
        <v>303</v>
      </c>
      <c r="L266" s="26" t="s">
        <v>307</v>
      </c>
    </row>
    <row r="267" spans="5:12" x14ac:dyDescent="0.25">
      <c r="E267" s="26"/>
      <c r="F267" s="26"/>
      <c r="G267" s="26"/>
      <c r="H267" s="26"/>
      <c r="I267" s="26" t="s">
        <v>459</v>
      </c>
      <c r="J267" s="26" t="s">
        <v>458</v>
      </c>
      <c r="K267" s="26" t="s">
        <v>303</v>
      </c>
      <c r="L267" s="26" t="s">
        <v>307</v>
      </c>
    </row>
    <row r="268" spans="5:12" x14ac:dyDescent="0.25">
      <c r="E268" s="26"/>
      <c r="F268" s="26"/>
      <c r="G268" s="26"/>
      <c r="H268" s="26"/>
      <c r="I268" s="26" t="s">
        <v>460</v>
      </c>
      <c r="J268" s="26" t="s">
        <v>458</v>
      </c>
      <c r="K268" s="26" t="s">
        <v>303</v>
      </c>
      <c r="L268" s="26" t="s">
        <v>307</v>
      </c>
    </row>
    <row r="269" spans="5:12" x14ac:dyDescent="0.25">
      <c r="E269" s="26"/>
      <c r="F269" s="26"/>
      <c r="G269" s="26"/>
      <c r="H269" s="26"/>
      <c r="I269" s="26" t="s">
        <v>461</v>
      </c>
      <c r="J269" s="26" t="s">
        <v>458</v>
      </c>
      <c r="K269" s="26" t="s">
        <v>303</v>
      </c>
      <c r="L269" s="26" t="s">
        <v>307</v>
      </c>
    </row>
    <row r="270" spans="5:12" x14ac:dyDescent="0.25">
      <c r="E270" s="26"/>
      <c r="F270" s="26"/>
      <c r="G270" s="26"/>
      <c r="H270" s="26"/>
      <c r="I270" s="26" t="s">
        <v>462</v>
      </c>
      <c r="J270" s="26" t="s">
        <v>450</v>
      </c>
      <c r="K270" s="26" t="s">
        <v>303</v>
      </c>
      <c r="L270" s="26" t="s">
        <v>307</v>
      </c>
    </row>
    <row r="271" spans="5:12" x14ac:dyDescent="0.25">
      <c r="E271" s="26"/>
      <c r="F271" s="26"/>
      <c r="G271" s="26"/>
      <c r="H271" s="26"/>
      <c r="I271" s="26" t="s">
        <v>463</v>
      </c>
      <c r="J271" s="26" t="s">
        <v>411</v>
      </c>
      <c r="K271" s="26" t="s">
        <v>303</v>
      </c>
      <c r="L271" s="26" t="s">
        <v>307</v>
      </c>
    </row>
    <row r="272" spans="5:12" x14ac:dyDescent="0.25">
      <c r="E272" s="26"/>
      <c r="F272" s="26"/>
      <c r="G272" s="26"/>
      <c r="H272" s="26"/>
      <c r="I272" s="26" t="s">
        <v>464</v>
      </c>
      <c r="J272" s="26" t="s">
        <v>450</v>
      </c>
      <c r="K272" s="26" t="s">
        <v>303</v>
      </c>
      <c r="L272" s="193" t="s">
        <v>316</v>
      </c>
    </row>
    <row r="273" spans="5:12" x14ac:dyDescent="0.25">
      <c r="E273" s="26"/>
      <c r="F273" s="26"/>
      <c r="G273" s="26"/>
      <c r="H273" s="26"/>
      <c r="I273" s="26" t="s">
        <v>465</v>
      </c>
      <c r="J273" s="26" t="s">
        <v>415</v>
      </c>
      <c r="K273" s="26" t="s">
        <v>400</v>
      </c>
      <c r="L273" s="26" t="s">
        <v>307</v>
      </c>
    </row>
    <row r="274" spans="5:12" x14ac:dyDescent="0.25">
      <c r="E274" s="26"/>
      <c r="F274" s="26"/>
      <c r="G274" s="26"/>
      <c r="H274" s="26"/>
      <c r="I274" s="26" t="s">
        <v>466</v>
      </c>
      <c r="J274" s="26" t="s">
        <v>305</v>
      </c>
      <c r="K274" s="26" t="s">
        <v>334</v>
      </c>
      <c r="L274" s="26" t="s">
        <v>307</v>
      </c>
    </row>
    <row r="275" spans="5:12" ht="57.75" x14ac:dyDescent="0.25">
      <c r="E275" s="26"/>
      <c r="F275" s="26"/>
      <c r="G275" s="26"/>
      <c r="H275" s="26"/>
      <c r="I275" s="194" t="s">
        <v>467</v>
      </c>
      <c r="J275" s="26" t="s">
        <v>413</v>
      </c>
      <c r="K275" s="26" t="s">
        <v>354</v>
      </c>
      <c r="L275" s="193" t="s">
        <v>316</v>
      </c>
    </row>
    <row r="276" spans="5:12" x14ac:dyDescent="0.25">
      <c r="E276" s="26"/>
      <c r="F276" s="26"/>
      <c r="G276" s="26"/>
      <c r="H276" s="26"/>
      <c r="I276" s="26" t="s">
        <v>468</v>
      </c>
      <c r="J276" s="26" t="s">
        <v>320</v>
      </c>
      <c r="K276" s="26" t="s">
        <v>340</v>
      </c>
      <c r="L276" s="193" t="s">
        <v>316</v>
      </c>
    </row>
    <row r="277" spans="5:12" x14ac:dyDescent="0.25">
      <c r="E277" s="26"/>
      <c r="F277" s="26"/>
      <c r="G277" s="26"/>
      <c r="H277" s="26"/>
      <c r="I277" s="26" t="s">
        <v>469</v>
      </c>
      <c r="J277" s="26" t="s">
        <v>419</v>
      </c>
      <c r="K277" s="26" t="s">
        <v>336</v>
      </c>
      <c r="L277" s="26" t="s">
        <v>307</v>
      </c>
    </row>
    <row r="278" spans="5:12" x14ac:dyDescent="0.25">
      <c r="E278" s="26"/>
      <c r="F278" s="26"/>
      <c r="G278" s="26"/>
      <c r="H278" s="26"/>
      <c r="I278" s="26" t="s">
        <v>470</v>
      </c>
      <c r="J278" s="26" t="s">
        <v>305</v>
      </c>
      <c r="K278" s="26" t="s">
        <v>338</v>
      </c>
      <c r="L278" s="26" t="s">
        <v>307</v>
      </c>
    </row>
    <row r="279" spans="5:12" x14ac:dyDescent="0.25">
      <c r="E279" s="26"/>
      <c r="F279" s="26"/>
      <c r="G279" s="26"/>
      <c r="H279" s="26"/>
      <c r="I279" s="26" t="s">
        <v>471</v>
      </c>
      <c r="J279" s="26" t="s">
        <v>305</v>
      </c>
      <c r="K279" s="26" t="s">
        <v>342</v>
      </c>
      <c r="L279" s="26" t="s">
        <v>307</v>
      </c>
    </row>
    <row r="280" spans="5:12" x14ac:dyDescent="0.25">
      <c r="E280" s="26"/>
      <c r="F280" s="26"/>
      <c r="G280" s="26"/>
      <c r="H280" s="26"/>
      <c r="I280" s="26" t="s">
        <v>472</v>
      </c>
      <c r="J280" s="26" t="s">
        <v>415</v>
      </c>
      <c r="K280" s="26" t="s">
        <v>400</v>
      </c>
      <c r="L280" s="26" t="s">
        <v>307</v>
      </c>
    </row>
    <row r="281" spans="5:12" x14ac:dyDescent="0.25">
      <c r="E281" s="26"/>
      <c r="F281" s="26"/>
      <c r="G281" s="26"/>
      <c r="H281" s="26"/>
      <c r="I281" s="26" t="s">
        <v>473</v>
      </c>
      <c r="J281" s="26" t="s">
        <v>415</v>
      </c>
      <c r="K281" s="26" t="s">
        <v>400</v>
      </c>
      <c r="L281" s="26" t="s">
        <v>307</v>
      </c>
    </row>
    <row r="282" spans="5:12" x14ac:dyDescent="0.25">
      <c r="E282" s="26"/>
      <c r="F282" s="26"/>
      <c r="G282" s="26"/>
      <c r="H282" s="26"/>
      <c r="I282" s="26" t="s">
        <v>474</v>
      </c>
      <c r="J282" s="26" t="s">
        <v>415</v>
      </c>
      <c r="K282" s="26" t="s">
        <v>400</v>
      </c>
      <c r="L282" s="26" t="s">
        <v>307</v>
      </c>
    </row>
    <row r="283" spans="5:12" x14ac:dyDescent="0.25">
      <c r="E283" s="26"/>
      <c r="F283" s="26"/>
      <c r="G283" s="26"/>
      <c r="H283" s="26"/>
      <c r="I283" s="26" t="s">
        <v>475</v>
      </c>
      <c r="J283" s="26" t="s">
        <v>442</v>
      </c>
      <c r="K283" s="26" t="s">
        <v>400</v>
      </c>
      <c r="L283" s="26" t="s">
        <v>307</v>
      </c>
    </row>
    <row r="284" spans="5:12" x14ac:dyDescent="0.25">
      <c r="E284" s="26"/>
      <c r="F284" s="26"/>
      <c r="G284" s="26"/>
      <c r="H284" s="26"/>
      <c r="I284" s="26" t="s">
        <v>476</v>
      </c>
      <c r="J284" s="195" t="s">
        <v>419</v>
      </c>
      <c r="K284" s="26" t="s">
        <v>400</v>
      </c>
      <c r="L284" s="26" t="s">
        <v>307</v>
      </c>
    </row>
    <row r="285" spans="5:12" x14ac:dyDescent="0.25">
      <c r="E285" s="26"/>
      <c r="F285" s="26"/>
      <c r="G285" s="26"/>
      <c r="H285" s="26"/>
      <c r="I285" s="26" t="s">
        <v>477</v>
      </c>
      <c r="J285" s="26" t="s">
        <v>415</v>
      </c>
      <c r="K285" s="26" t="s">
        <v>400</v>
      </c>
      <c r="L285" s="26" t="s">
        <v>307</v>
      </c>
    </row>
    <row r="286" spans="5:12" x14ac:dyDescent="0.25">
      <c r="E286" s="26"/>
      <c r="F286" s="26"/>
      <c r="G286" s="26"/>
      <c r="H286" s="26"/>
      <c r="I286" s="26" t="s">
        <v>478</v>
      </c>
      <c r="J286" s="26" t="s">
        <v>415</v>
      </c>
      <c r="K286" s="26" t="s">
        <v>400</v>
      </c>
      <c r="L286" s="26" t="s">
        <v>307</v>
      </c>
    </row>
    <row r="287" spans="5:12" x14ac:dyDescent="0.25">
      <c r="E287" s="26"/>
      <c r="F287" s="26"/>
      <c r="G287" s="26"/>
      <c r="H287" s="26"/>
      <c r="I287" s="26" t="s">
        <v>479</v>
      </c>
      <c r="J287" s="26" t="s">
        <v>415</v>
      </c>
      <c r="K287" s="26" t="s">
        <v>400</v>
      </c>
      <c r="L287" s="26" t="s">
        <v>307</v>
      </c>
    </row>
    <row r="288" spans="5:12" x14ac:dyDescent="0.25">
      <c r="E288" s="26"/>
      <c r="F288" s="26"/>
      <c r="G288" s="26"/>
      <c r="H288" s="26"/>
      <c r="I288" s="26" t="s">
        <v>480</v>
      </c>
      <c r="J288" s="26" t="s">
        <v>415</v>
      </c>
      <c r="K288" s="26" t="s">
        <v>400</v>
      </c>
      <c r="L288" s="26" t="s">
        <v>307</v>
      </c>
    </row>
    <row r="289" spans="5:12" x14ac:dyDescent="0.25">
      <c r="E289" s="26"/>
      <c r="F289" s="26"/>
      <c r="G289" s="26"/>
      <c r="H289" s="26"/>
      <c r="I289" s="26" t="s">
        <v>481</v>
      </c>
      <c r="J289" s="26" t="s">
        <v>415</v>
      </c>
      <c r="K289" s="26" t="s">
        <v>400</v>
      </c>
      <c r="L289" s="26" t="s">
        <v>307</v>
      </c>
    </row>
    <row r="290" spans="5:12" x14ac:dyDescent="0.25">
      <c r="E290" s="26"/>
      <c r="F290" s="26"/>
      <c r="G290" s="26"/>
      <c r="H290" s="26"/>
      <c r="I290" s="26" t="s">
        <v>482</v>
      </c>
      <c r="J290" s="26" t="s">
        <v>305</v>
      </c>
      <c r="K290" s="26" t="s">
        <v>346</v>
      </c>
      <c r="L290" s="26" t="s">
        <v>307</v>
      </c>
    </row>
    <row r="291" spans="5:12" x14ac:dyDescent="0.25">
      <c r="E291" s="26" t="s">
        <v>483</v>
      </c>
      <c r="F291" s="26"/>
      <c r="G291" s="26"/>
      <c r="H291" s="26"/>
      <c r="I291" s="198" t="s">
        <v>484</v>
      </c>
      <c r="J291" s="26" t="s">
        <v>305</v>
      </c>
      <c r="K291" s="26" t="s">
        <v>349</v>
      </c>
      <c r="L291" s="26" t="s">
        <v>307</v>
      </c>
    </row>
    <row r="327" spans="21:24" x14ac:dyDescent="0.25">
      <c r="U327" s="245" t="s">
        <v>531</v>
      </c>
      <c r="V327" s="246" t="s">
        <v>534</v>
      </c>
      <c r="W327" s="246" t="s">
        <v>533</v>
      </c>
      <c r="X327" s="246" t="s">
        <v>532</v>
      </c>
    </row>
    <row r="328" spans="21:24" x14ac:dyDescent="0.25">
      <c r="U328" s="247" t="str">
        <f>+CONCATENATE(V328,W328)</f>
        <v>ECONÓMICOANTIECONÓMICO</v>
      </c>
      <c r="V328" s="258" t="s">
        <v>217</v>
      </c>
      <c r="W328" s="259" t="s">
        <v>218</v>
      </c>
      <c r="X328" s="259" t="s">
        <v>218</v>
      </c>
    </row>
    <row r="329" spans="21:24" x14ac:dyDescent="0.25">
      <c r="U329" s="247" t="str">
        <f t="shared" ref="U329:U342" si="1">+CONCATENATE(V329,W329)</f>
        <v>ANTIECONÓMICOECONÓMICO</v>
      </c>
      <c r="V329" s="259" t="s">
        <v>218</v>
      </c>
      <c r="W329" s="258" t="s">
        <v>217</v>
      </c>
      <c r="X329" s="259" t="s">
        <v>218</v>
      </c>
    </row>
    <row r="330" spans="21:24" x14ac:dyDescent="0.25">
      <c r="U330" s="247" t="str">
        <f t="shared" si="1"/>
        <v>ECONÓMICOECONÓMICO</v>
      </c>
      <c r="V330" s="258" t="s">
        <v>217</v>
      </c>
      <c r="W330" s="258" t="s">
        <v>217</v>
      </c>
      <c r="X330" s="258" t="s">
        <v>217</v>
      </c>
    </row>
    <row r="331" spans="21:24" x14ac:dyDescent="0.25">
      <c r="U331" s="247" t="str">
        <f t="shared" si="1"/>
        <v>ANTIECONÓMICOANTIECONÓMICO</v>
      </c>
      <c r="V331" s="259" t="s">
        <v>218</v>
      </c>
      <c r="W331" s="259" t="s">
        <v>218</v>
      </c>
      <c r="X331" s="259" t="s">
        <v>218</v>
      </c>
    </row>
    <row r="332" spans="21:24" x14ac:dyDescent="0.25">
      <c r="U332" s="247" t="str">
        <f t="shared" si="1"/>
        <v>EFICIENTEINEFICIENTE</v>
      </c>
      <c r="V332" s="258" t="s">
        <v>219</v>
      </c>
      <c r="W332" s="259" t="s">
        <v>220</v>
      </c>
      <c r="X332" s="259" t="s">
        <v>220</v>
      </c>
    </row>
    <row r="333" spans="21:24" x14ac:dyDescent="0.25">
      <c r="U333" s="247" t="str">
        <f t="shared" si="1"/>
        <v>INEFICIENTEEFICIENTE</v>
      </c>
      <c r="V333" s="259" t="s">
        <v>220</v>
      </c>
      <c r="W333" s="258" t="s">
        <v>219</v>
      </c>
      <c r="X333" s="259" t="s">
        <v>220</v>
      </c>
    </row>
    <row r="334" spans="21:24" x14ac:dyDescent="0.25">
      <c r="U334" s="247" t="str">
        <f t="shared" si="1"/>
        <v>EFICIENTEEFICIENTE</v>
      </c>
      <c r="V334" s="258" t="s">
        <v>219</v>
      </c>
      <c r="W334" s="258" t="s">
        <v>219</v>
      </c>
      <c r="X334" s="258" t="s">
        <v>219</v>
      </c>
    </row>
    <row r="335" spans="21:24" x14ac:dyDescent="0.25">
      <c r="U335" s="247" t="str">
        <f t="shared" si="1"/>
        <v>INEFICIENTEINEFICIENTE</v>
      </c>
      <c r="V335" s="259" t="s">
        <v>220</v>
      </c>
      <c r="W335" s="259" t="s">
        <v>220</v>
      </c>
      <c r="X335" s="259" t="s">
        <v>220</v>
      </c>
    </row>
    <row r="336" spans="21:24" x14ac:dyDescent="0.25">
      <c r="U336" s="247" t="str">
        <f t="shared" si="1"/>
        <v>EFICAZINEFICAZ</v>
      </c>
      <c r="V336" s="258" t="s">
        <v>221</v>
      </c>
      <c r="W336" s="259" t="s">
        <v>222</v>
      </c>
      <c r="X336" s="259" t="s">
        <v>222</v>
      </c>
    </row>
    <row r="337" spans="21:24" x14ac:dyDescent="0.25">
      <c r="U337" s="247" t="str">
        <f t="shared" si="1"/>
        <v>INEFICAZEFICAZ</v>
      </c>
      <c r="V337" s="259" t="s">
        <v>222</v>
      </c>
      <c r="W337" s="258" t="s">
        <v>221</v>
      </c>
      <c r="X337" s="259" t="s">
        <v>222</v>
      </c>
    </row>
    <row r="338" spans="21:24" x14ac:dyDescent="0.25">
      <c r="U338" s="247" t="str">
        <f t="shared" si="1"/>
        <v>EFICAZEFICAZ</v>
      </c>
      <c r="V338" s="258" t="s">
        <v>221</v>
      </c>
      <c r="W338" s="258" t="s">
        <v>221</v>
      </c>
      <c r="X338" s="258" t="s">
        <v>221</v>
      </c>
    </row>
    <row r="339" spans="21:24" x14ac:dyDescent="0.25">
      <c r="U339" s="247" t="str">
        <f t="shared" si="1"/>
        <v>INEFICAZINEFICAZ</v>
      </c>
      <c r="V339" s="259" t="s">
        <v>222</v>
      </c>
      <c r="W339" s="259" t="s">
        <v>222</v>
      </c>
      <c r="X339" s="259" t="s">
        <v>222</v>
      </c>
    </row>
    <row r="340" spans="21:24" x14ac:dyDescent="0.25">
      <c r="U340" s="247" t="str">
        <f t="shared" si="1"/>
        <v>EFECTIVOINEFECTIVO</v>
      </c>
      <c r="V340" s="258" t="s">
        <v>223</v>
      </c>
      <c r="W340" s="259" t="s">
        <v>224</v>
      </c>
      <c r="X340" s="259" t="s">
        <v>224</v>
      </c>
    </row>
    <row r="341" spans="21:24" x14ac:dyDescent="0.25">
      <c r="U341" s="247" t="str">
        <f t="shared" si="1"/>
        <v>INEFECTIVOEFECTIVO</v>
      </c>
      <c r="V341" s="259" t="s">
        <v>224</v>
      </c>
      <c r="W341" s="258" t="s">
        <v>223</v>
      </c>
      <c r="X341" s="259" t="s">
        <v>224</v>
      </c>
    </row>
    <row r="342" spans="21:24" x14ac:dyDescent="0.25">
      <c r="U342" s="247" t="str">
        <f t="shared" si="1"/>
        <v>EFECTIVOEFECTIVO</v>
      </c>
      <c r="V342" s="258" t="s">
        <v>223</v>
      </c>
      <c r="W342" s="258" t="s">
        <v>223</v>
      </c>
      <c r="X342" s="258" t="s">
        <v>223</v>
      </c>
    </row>
    <row r="343" spans="21:24" x14ac:dyDescent="0.25">
      <c r="U343" s="247" t="str">
        <f>+CONCATENATE(V343,W343)</f>
        <v>INEFECTIVOINEFECTIVO</v>
      </c>
      <c r="V343" s="259" t="s">
        <v>224</v>
      </c>
      <c r="W343" s="259" t="s">
        <v>224</v>
      </c>
      <c r="X343" s="259" t="s">
        <v>224</v>
      </c>
    </row>
    <row r="344" spans="21:24" x14ac:dyDescent="0.25">
      <c r="U344" s="247" t="str">
        <f t="shared" ref="U344:U359" si="2">+CONCATENATE(V344,W344)</f>
        <v>ECONÓMICO EFECTIVOANTIECONÓMICO INEFECTIVO</v>
      </c>
      <c r="V344" s="258" t="s">
        <v>226</v>
      </c>
      <c r="W344" s="259" t="s">
        <v>227</v>
      </c>
      <c r="X344" s="259" t="s">
        <v>227</v>
      </c>
    </row>
    <row r="345" spans="21:24" x14ac:dyDescent="0.25">
      <c r="U345" s="247" t="str">
        <f t="shared" si="2"/>
        <v>ANTIECONÓMICO INEFECTIVOECONÓMICO EFECTIVO</v>
      </c>
      <c r="V345" s="259" t="s">
        <v>227</v>
      </c>
      <c r="W345" s="258" t="s">
        <v>226</v>
      </c>
      <c r="X345" s="259" t="s">
        <v>227</v>
      </c>
    </row>
    <row r="346" spans="21:24" x14ac:dyDescent="0.25">
      <c r="U346" s="247" t="str">
        <f t="shared" si="2"/>
        <v>ECONÓMICO EFECTIVOECONÓMICO EFECTIVO</v>
      </c>
      <c r="V346" s="258" t="s">
        <v>226</v>
      </c>
      <c r="W346" s="258" t="s">
        <v>226</v>
      </c>
      <c r="X346" s="258" t="s">
        <v>226</v>
      </c>
    </row>
    <row r="347" spans="21:24" x14ac:dyDescent="0.25">
      <c r="U347" s="247" t="str">
        <f t="shared" si="2"/>
        <v>ANTIECONÓMICO INEFECTIVOANTIECONÓMICO INEFECTIVO</v>
      </c>
      <c r="V347" s="259" t="s">
        <v>227</v>
      </c>
      <c r="W347" s="259" t="s">
        <v>227</v>
      </c>
      <c r="X347" s="259" t="s">
        <v>227</v>
      </c>
    </row>
    <row r="348" spans="21:24" x14ac:dyDescent="0.25">
      <c r="U348" s="247" t="str">
        <f t="shared" si="2"/>
        <v>SI SE INTERNALIZARON Y SE COMPENSARON LAS AFECTACIONES AMBIENTALESNI SE INTERNALIZARON NI SE COMPENSARON LAS AFECTACIONES AMBIENTALES</v>
      </c>
      <c r="V348" s="258" t="s">
        <v>232</v>
      </c>
      <c r="W348" s="259" t="s">
        <v>233</v>
      </c>
      <c r="X348" s="259" t="s">
        <v>233</v>
      </c>
    </row>
    <row r="349" spans="21:24" x14ac:dyDescent="0.25">
      <c r="U349" s="247" t="str">
        <f t="shared" si="2"/>
        <v>NI SE INTERNALIZARON NI SE COMPENSARON LAS AFECTACIONES AMBIENTALESSI SE INTERNALIZARON Y SE COMPENSARON LAS AFECTACIONES AMBIENTALES</v>
      </c>
      <c r="V349" s="259" t="s">
        <v>233</v>
      </c>
      <c r="W349" s="258" t="s">
        <v>232</v>
      </c>
      <c r="X349" s="259" t="s">
        <v>233</v>
      </c>
    </row>
    <row r="350" spans="21:24" x14ac:dyDescent="0.25">
      <c r="U350" s="247" t="str">
        <f t="shared" si="2"/>
        <v>SI SE INTERNALIZARON Y SE COMPENSARON LAS AFECTACIONES AMBIENTALESSI SE INTERNALIZARON Y SE COMPENSARON LAS AFECTACIONES AMBIENTALES</v>
      </c>
      <c r="V350" s="258" t="s">
        <v>232</v>
      </c>
      <c r="W350" s="258" t="s">
        <v>232</v>
      </c>
      <c r="X350" s="258" t="s">
        <v>232</v>
      </c>
    </row>
    <row r="351" spans="21:24" x14ac:dyDescent="0.25">
      <c r="U351" s="247" t="str">
        <f t="shared" si="2"/>
        <v>NI SE INTERNALIZARON NI SE COMPENSARON LAS AFECTACIONES AMBIENTALESNI SE INTERNALIZARON NI SE COMPENSARON LAS AFECTACIONES AMBIENTALES</v>
      </c>
      <c r="V351" s="259" t="s">
        <v>233</v>
      </c>
      <c r="W351" s="259" t="s">
        <v>233</v>
      </c>
      <c r="X351" s="259" t="s">
        <v>233</v>
      </c>
    </row>
    <row r="352" spans="21:24" x14ac:dyDescent="0.25">
      <c r="U352" s="247" t="str">
        <f t="shared" si="2"/>
        <v>AGREGA VALOR PÚBLICO O SE DISPONE DE LOS RECURSOS NECESARIOSNO SE AGREGA VALOR PÚBLICO O NO SE DISPONE DE LOS RECURSOS NECESARIOS</v>
      </c>
      <c r="V352" s="258" t="s">
        <v>228</v>
      </c>
      <c r="W352" s="259" t="s">
        <v>229</v>
      </c>
      <c r="X352" s="259" t="s">
        <v>229</v>
      </c>
    </row>
    <row r="353" spans="21:24" x14ac:dyDescent="0.25">
      <c r="U353" s="247" t="str">
        <f t="shared" si="2"/>
        <v>NO SE AGREGA VALOR PÚBLICO O NO SE DISPONE DE LOS RECURSOS NECESARIOSAGREGA VALOR PÚBLICO O SE DISPONE DE LOS RECURSOS NECESARIOS</v>
      </c>
      <c r="V353" s="259" t="s">
        <v>229</v>
      </c>
      <c r="W353" s="258" t="s">
        <v>228</v>
      </c>
      <c r="X353" s="259" t="s">
        <v>229</v>
      </c>
    </row>
    <row r="354" spans="21:24" x14ac:dyDescent="0.25">
      <c r="U354" s="247" t="str">
        <f t="shared" si="2"/>
        <v>AGREGA VALOR PÚBLICO O SE DISPONE DE LOS RECURSOS NECESARIOSAGREGA VALOR PÚBLICO O SE DISPONE DE LOS RECURSOS NECESARIOS</v>
      </c>
      <c r="V354" s="258" t="s">
        <v>228</v>
      </c>
      <c r="W354" s="258" t="s">
        <v>228</v>
      </c>
      <c r="X354" s="258" t="s">
        <v>228</v>
      </c>
    </row>
    <row r="355" spans="21:24" x14ac:dyDescent="0.25">
      <c r="U355" s="247" t="str">
        <f t="shared" si="2"/>
        <v>NO SE AGREGA VALOR PÚBLICO O NO SE DISPONE DE LOS RECURSOS NECESARIOSNO SE AGREGA VALOR PÚBLICO O NO SE DISPONE DE LOS RECURSOS NECESARIOS</v>
      </c>
      <c r="V355" s="259" t="s">
        <v>229</v>
      </c>
      <c r="W355" s="259" t="s">
        <v>229</v>
      </c>
      <c r="X355" s="259" t="s">
        <v>229</v>
      </c>
    </row>
    <row r="356" spans="21:24" x14ac:dyDescent="0.25">
      <c r="U356" s="247" t="str">
        <f t="shared" si="2"/>
        <v>EQUITATIVOINEQUITATIVO</v>
      </c>
      <c r="V356" s="258" t="s">
        <v>230</v>
      </c>
      <c r="W356" s="259" t="s">
        <v>231</v>
      </c>
      <c r="X356" s="259" t="s">
        <v>231</v>
      </c>
    </row>
    <row r="357" spans="21:24" x14ac:dyDescent="0.25">
      <c r="U357" s="247" t="str">
        <f t="shared" si="2"/>
        <v>INEQUITATIVOEQUITATIVO</v>
      </c>
      <c r="V357" s="259" t="s">
        <v>231</v>
      </c>
      <c r="W357" s="258" t="s">
        <v>230</v>
      </c>
      <c r="X357" s="259" t="s">
        <v>231</v>
      </c>
    </row>
    <row r="358" spans="21:24" x14ac:dyDescent="0.25">
      <c r="U358" s="247" t="str">
        <f t="shared" si="2"/>
        <v>EQUITATIVOEQUITATIVO</v>
      </c>
      <c r="V358" s="258" t="s">
        <v>230</v>
      </c>
      <c r="W358" s="258" t="s">
        <v>230</v>
      </c>
      <c r="X358" s="258" t="s">
        <v>230</v>
      </c>
    </row>
    <row r="359" spans="21:24" x14ac:dyDescent="0.25">
      <c r="U359" s="247" t="str">
        <f t="shared" si="2"/>
        <v>INEQUITATIVOINEQUITATIVO</v>
      </c>
      <c r="V359" s="259" t="s">
        <v>231</v>
      </c>
      <c r="W359" s="259" t="s">
        <v>231</v>
      </c>
      <c r="X359" s="259" t="s">
        <v>231</v>
      </c>
    </row>
  </sheetData>
  <mergeCells count="7">
    <mergeCell ref="L25:L26"/>
    <mergeCell ref="C25:D26"/>
    <mergeCell ref="E25:F26"/>
    <mergeCell ref="G25:H26"/>
    <mergeCell ref="I25:I26"/>
    <mergeCell ref="J25:J26"/>
    <mergeCell ref="K25:K26"/>
  </mergeCells>
  <conditionalFormatting sqref="G69:G76">
    <cfRule type="cellIs" dxfId="56" priority="29" operator="greaterThan">
      <formula>0.08</formula>
    </cfRule>
  </conditionalFormatting>
  <conditionalFormatting sqref="G77:G78">
    <cfRule type="cellIs" dxfId="55" priority="28" operator="greaterThan">
      <formula>0.08</formula>
    </cfRule>
  </conditionalFormatting>
  <pageMargins left="0.7" right="0.7" top="0.75" bottom="0.75" header="0.3" footer="0.3"/>
  <pageSetup paperSize="9" orientation="portrait" r:id="rId1"/>
  <legacyDrawing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4B2B08E9888694D8C93D514AFBF53D2" ma:contentTypeVersion="2" ma:contentTypeDescription="Crear nuevo documento." ma:contentTypeScope="" ma:versionID="9e398728a5fc5c34ecc7b24d4fb48e13">
  <xsd:schema xmlns:xsd="http://www.w3.org/2001/XMLSchema" xmlns:xs="http://www.w3.org/2001/XMLSchema" xmlns:p="http://schemas.microsoft.com/office/2006/metadata/properties" xmlns:ns2="7bca9e72-1368-42ce-8de7-4514b05f6fbc" targetNamespace="http://schemas.microsoft.com/office/2006/metadata/properties" ma:root="true" ma:fieldsID="15b0dc3cb2805aae0e3ac5710162c387" ns2:_="">
    <xsd:import namespace="7bca9e72-1368-42ce-8de7-4514b05f6f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a9e72-1368-42ce-8de7-4514b05f6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AD4703-158D-42DB-885B-4D25FB4B81B9}">
  <ds:schemaRefs>
    <ds:schemaRef ds:uri="7bca9e72-1368-42ce-8de7-4514b05f6fbc"/>
    <ds:schemaRef ds:uri="http://purl.org/dc/elements/1.1/"/>
    <ds:schemaRef ds:uri="http://schemas.openxmlformats.org/package/2006/metadata/core-properties"/>
    <ds:schemaRef ds:uri="http://schemas.microsoft.com/office/2006/documentManagement/types"/>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1B91593-6614-49D5-B13A-9F035436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a9e72-1368-42ce-8de7-4514b05f6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78EFEE-7B66-4383-9593-DF54EE4009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Instrumento de Planeación</vt:lpstr>
      <vt:lpstr>Ej. Instrumento  de Planeación</vt:lpstr>
      <vt:lpstr>Instructivo Materialidad</vt:lpstr>
      <vt:lpstr>Materialidad y Concepto</vt:lpstr>
      <vt:lpstr>tablas</vt:lpstr>
      <vt:lpstr>'Instructivo Materialidad'!OLE_LINK1</vt:lpstr>
      <vt:lpstr>Tablaimpacto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contrabog</cp:lastModifiedBy>
  <cp:revision/>
  <dcterms:created xsi:type="dcterms:W3CDTF">2023-03-13T09:44:50Z</dcterms:created>
  <dcterms:modified xsi:type="dcterms:W3CDTF">2024-12-09T15:02:31Z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0x010100E4B2B08E9888694D8C93D514AFBF53D2</vt:lpwstr>
  </property>
</Properties>
</file>